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4\"/>
    </mc:Choice>
  </mc:AlternateContent>
  <xr:revisionPtr revIDLastSave="0" documentId="13_ncr:1_{FBDA57A7-982A-4D1F-A796-7E75C347EB78}" xr6:coauthVersionLast="47" xr6:coauthVersionMax="47" xr10:uidLastSave="{00000000-0000-0000-0000-000000000000}"/>
  <bookViews>
    <workbookView minimized="1" xWindow="1440" yWindow="1035" windowWidth="23595" windowHeight="12780" activeTab="2" xr2:uid="{00000000-000D-0000-FFFF-FFFF00000000}"/>
  </bookViews>
  <sheets>
    <sheet name="PERENCANAAN" sheetId="2" r:id="rId1"/>
    <sheet name="CAPAIAN (2)" sheetId="4" r:id="rId2"/>
    <sheet name="GAJI ASN (4)" sheetId="25" r:id="rId3"/>
    <sheet name="GAJI ASN (3)" sheetId="7" r:id="rId4"/>
    <sheet name="BELANJA MODAL (2)" sheetId="9" r:id="rId5"/>
    <sheet name="LOGISTIK" sheetId="8" r:id="rId6"/>
    <sheet name="CETAKAN" sheetId="10" r:id="rId7"/>
    <sheet name="MAJALAH" sheetId="11" r:id="rId8"/>
    <sheet name="ATK" sheetId="12" r:id="rId9"/>
    <sheet name="RAKOR" sheetId="13" r:id="rId10"/>
    <sheet name="LISTRIK" sheetId="14" r:id="rId11"/>
    <sheet name="HONORER" sheetId="15" r:id="rId12"/>
    <sheet name="KENDARAAN DINAS" sheetId="16" r:id="rId13"/>
    <sheet name="PEMELIHARAAN KOMPUTER" sheetId="17" r:id="rId14"/>
    <sheet name="MUSRENBANG" sheetId="18" r:id="rId15"/>
    <sheet name="EVENT" sheetId="19" r:id="rId16"/>
    <sheet name="UKS" sheetId="20" r:id="rId17"/>
    <sheet name="PKK" sheetId="21" r:id="rId18"/>
    <sheet name="FORUM" sheetId="22" r:id="rId19"/>
    <sheet name="APBDES" sheetId="6" r:id="rId20"/>
    <sheet name="REKAP ANGKAS (2)" sheetId="23" r:id="rId21"/>
    <sheet name="LS" sheetId="24" r:id="rId22"/>
    <sheet name="GU" sheetId="3" r:id="rId23"/>
    <sheet name="Sheet1" sheetId="1" r:id="rId24"/>
    <sheet name="GAJI ASN" sheetId="5" r:id="rId25"/>
  </sheets>
  <definedNames>
    <definedName name="_xlnm.Print_Area" localSheetId="0">PERENCANAAN!$A$1:$Q$7</definedName>
  </definedNames>
  <calcPr calcId="191029"/>
</workbook>
</file>

<file path=xl/calcChain.xml><?xml version="1.0" encoding="utf-8"?>
<calcChain xmlns="http://schemas.openxmlformats.org/spreadsheetml/2006/main">
  <c r="D37" i="25" l="1"/>
  <c r="E37" i="25"/>
  <c r="I37" i="25"/>
  <c r="M37" i="25"/>
  <c r="N37" i="25"/>
  <c r="P37" i="25"/>
  <c r="Q37" i="25"/>
  <c r="G15" i="25"/>
  <c r="H15" i="25"/>
  <c r="J15" i="25"/>
  <c r="K15" i="25"/>
  <c r="L15" i="25"/>
  <c r="O15" i="25"/>
  <c r="G16" i="25"/>
  <c r="H16" i="25"/>
  <c r="J16" i="25"/>
  <c r="K16" i="25"/>
  <c r="O16" i="25"/>
  <c r="F17" i="25"/>
  <c r="G17" i="25"/>
  <c r="J17" i="25"/>
  <c r="K17" i="25"/>
  <c r="L17" i="25"/>
  <c r="O17" i="25"/>
  <c r="R17" i="25"/>
  <c r="R37" i="25" s="1"/>
  <c r="F18" i="25"/>
  <c r="G18" i="25"/>
  <c r="J18" i="25"/>
  <c r="K18" i="25"/>
  <c r="O18" i="25"/>
  <c r="G19" i="25"/>
  <c r="H19" i="25"/>
  <c r="J19" i="25"/>
  <c r="K19" i="25"/>
  <c r="O19" i="25"/>
  <c r="G20" i="25"/>
  <c r="H20" i="25"/>
  <c r="J20" i="25"/>
  <c r="K20" i="25"/>
  <c r="O20" i="25"/>
  <c r="G21" i="25"/>
  <c r="H21" i="25"/>
  <c r="J21" i="25"/>
  <c r="K21" i="25"/>
  <c r="O21" i="25"/>
  <c r="G22" i="25"/>
  <c r="H22" i="25"/>
  <c r="J22" i="25"/>
  <c r="K22" i="25"/>
  <c r="O22" i="25"/>
  <c r="G23" i="25"/>
  <c r="H23" i="25"/>
  <c r="J23" i="25"/>
  <c r="K23" i="25"/>
  <c r="O23" i="25"/>
  <c r="G24" i="25"/>
  <c r="H24" i="25"/>
  <c r="J24" i="25"/>
  <c r="K24" i="25"/>
  <c r="O24" i="25"/>
  <c r="G25" i="25"/>
  <c r="H25" i="25"/>
  <c r="J25" i="25"/>
  <c r="K25" i="25"/>
  <c r="O25" i="25"/>
  <c r="S16" i="25"/>
  <c r="S18" i="25"/>
  <c r="S19" i="25"/>
  <c r="S20" i="25"/>
  <c r="S21" i="25"/>
  <c r="S22" i="25"/>
  <c r="S23" i="25"/>
  <c r="S24" i="25"/>
  <c r="S25" i="25"/>
  <c r="S26" i="25"/>
  <c r="S27" i="25"/>
  <c r="S28" i="25"/>
  <c r="S29" i="25"/>
  <c r="S30" i="25"/>
  <c r="S31" i="25"/>
  <c r="S32" i="25"/>
  <c r="S33" i="25"/>
  <c r="S34" i="25"/>
  <c r="S35" i="25"/>
  <c r="S36" i="25"/>
  <c r="O26" i="25"/>
  <c r="O27" i="25"/>
  <c r="O28" i="25"/>
  <c r="O29" i="25"/>
  <c r="O30" i="25"/>
  <c r="O31" i="25"/>
  <c r="O32" i="25"/>
  <c r="O33" i="25"/>
  <c r="O34" i="25"/>
  <c r="O35" i="25"/>
  <c r="O36" i="25"/>
  <c r="K27" i="25"/>
  <c r="K28" i="25"/>
  <c r="K29" i="25"/>
  <c r="K30" i="25"/>
  <c r="K31" i="25"/>
  <c r="K32" i="25"/>
  <c r="K33" i="25"/>
  <c r="K34" i="25"/>
  <c r="K36" i="25"/>
  <c r="G26" i="25"/>
  <c r="G27" i="25"/>
  <c r="C27" i="25" s="1"/>
  <c r="G28" i="25"/>
  <c r="C28" i="25" s="1"/>
  <c r="G29" i="25"/>
  <c r="C29" i="25" s="1"/>
  <c r="G30" i="25"/>
  <c r="C30" i="25" s="1"/>
  <c r="G31" i="25"/>
  <c r="C31" i="25" s="1"/>
  <c r="G32" i="25"/>
  <c r="C32" i="25" s="1"/>
  <c r="G33" i="25"/>
  <c r="C33" i="25" s="1"/>
  <c r="G34" i="25"/>
  <c r="C34" i="25" s="1"/>
  <c r="G35" i="25"/>
  <c r="G36" i="25"/>
  <c r="C36" i="25" s="1"/>
  <c r="S15" i="25"/>
  <c r="J35" i="25"/>
  <c r="H35" i="25"/>
  <c r="K35" i="25" s="1"/>
  <c r="J26" i="25"/>
  <c r="H26" i="25"/>
  <c r="K26" i="25" s="1"/>
  <c r="S17" i="25"/>
  <c r="F27" i="7"/>
  <c r="G27" i="7"/>
  <c r="H27" i="7"/>
  <c r="I27" i="7"/>
  <c r="J27" i="7"/>
  <c r="K27" i="7"/>
  <c r="L27" i="7"/>
  <c r="M27" i="7"/>
  <c r="N27" i="7"/>
  <c r="O27" i="7"/>
  <c r="P27" i="7"/>
  <c r="Q27" i="7"/>
  <c r="E27" i="7"/>
  <c r="S37" i="25" l="1"/>
  <c r="F37" i="25"/>
  <c r="O37" i="25"/>
  <c r="L37" i="25"/>
  <c r="K37" i="25"/>
  <c r="J37" i="25"/>
  <c r="H37" i="25"/>
  <c r="G37" i="25"/>
  <c r="C25" i="25"/>
  <c r="C24" i="25"/>
  <c r="C23" i="25"/>
  <c r="C22" i="25"/>
  <c r="C21" i="25"/>
  <c r="C20" i="25"/>
  <c r="C19" i="25"/>
  <c r="C18" i="25"/>
  <c r="C17" i="25"/>
  <c r="C16" i="25"/>
  <c r="C15" i="25"/>
  <c r="C35" i="25"/>
  <c r="C26" i="25"/>
  <c r="C37" i="25"/>
  <c r="C12" i="25" s="1"/>
  <c r="K8" i="7" l="1"/>
  <c r="H8" i="7"/>
  <c r="Q7" i="7"/>
  <c r="Q6" i="7"/>
  <c r="I25" i="7"/>
  <c r="I16" i="7"/>
  <c r="I15" i="7"/>
  <c r="I14" i="7"/>
  <c r="I13" i="7"/>
  <c r="I12" i="7"/>
  <c r="I11" i="7"/>
  <c r="I10" i="7"/>
  <c r="I9" i="7"/>
  <c r="I6" i="7"/>
  <c r="I5" i="7"/>
  <c r="K25" i="7"/>
  <c r="K16" i="7"/>
  <c r="K15" i="7"/>
  <c r="K14" i="7"/>
  <c r="K13" i="7"/>
  <c r="K12" i="7"/>
  <c r="K11" i="7"/>
  <c r="K10" i="7"/>
  <c r="K9" i="7"/>
  <c r="K7" i="7"/>
  <c r="K6" i="7"/>
  <c r="K5" i="7"/>
  <c r="L7" i="7"/>
  <c r="L5" i="7"/>
  <c r="H7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7" i="4" l="1"/>
  <c r="E5" i="11"/>
  <c r="E11" i="12"/>
  <c r="E13" i="12"/>
  <c r="F11" i="12"/>
  <c r="F13" i="12" s="1"/>
  <c r="D18" i="12"/>
  <c r="D17" i="12"/>
  <c r="F6" i="20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3" i="24"/>
  <c r="F2" i="24"/>
  <c r="F36" i="24" s="1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3" i="23"/>
  <c r="F2" i="23"/>
  <c r="F68" i="23" s="1"/>
  <c r="F15" i="3"/>
  <c r="F25" i="3"/>
  <c r="F28" i="3"/>
  <c r="F3" i="3"/>
  <c r="F4" i="3"/>
  <c r="F5" i="3"/>
  <c r="F6" i="3"/>
  <c r="F7" i="3"/>
  <c r="F8" i="3"/>
  <c r="F9" i="3"/>
  <c r="F10" i="3"/>
  <c r="F11" i="3"/>
  <c r="F12" i="3"/>
  <c r="F13" i="3"/>
  <c r="F14" i="3"/>
  <c r="F16" i="3"/>
  <c r="F17" i="3"/>
  <c r="F18" i="3"/>
  <c r="F19" i="3"/>
  <c r="F20" i="3"/>
  <c r="F21" i="3"/>
  <c r="F22" i="3"/>
  <c r="F23" i="3"/>
  <c r="F24" i="3"/>
  <c r="F26" i="3"/>
  <c r="F27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2" i="3"/>
  <c r="F68" i="3" s="1"/>
  <c r="F38" i="24" s="1"/>
  <c r="F39" i="24" s="1"/>
  <c r="E5" i="22"/>
  <c r="E6" i="21"/>
  <c r="E5" i="21"/>
  <c r="F5" i="20"/>
  <c r="E6" i="19"/>
  <c r="E7" i="19"/>
  <c r="E5" i="19"/>
  <c r="E9" i="18"/>
  <c r="E6" i="18"/>
  <c r="E7" i="18"/>
  <c r="E8" i="18"/>
  <c r="E5" i="18"/>
  <c r="E5" i="17"/>
  <c r="E6" i="16"/>
  <c r="E7" i="16"/>
  <c r="E5" i="16"/>
  <c r="E6" i="15"/>
  <c r="E7" i="15"/>
  <c r="E8" i="15"/>
  <c r="E9" i="15"/>
  <c r="E10" i="15"/>
  <c r="E5" i="15"/>
  <c r="E6" i="14"/>
  <c r="E5" i="14"/>
  <c r="E6" i="13"/>
  <c r="E5" i="13"/>
  <c r="E6" i="12"/>
  <c r="E7" i="12"/>
  <c r="E8" i="12"/>
  <c r="E5" i="12"/>
  <c r="E9" i="12" s="1"/>
  <c r="E5" i="10"/>
  <c r="E5" i="8"/>
  <c r="E5" i="9"/>
  <c r="E6" i="4"/>
  <c r="E5" i="4"/>
  <c r="E6" i="2"/>
  <c r="E7" i="2"/>
  <c r="E5" i="2"/>
  <c r="E5" i="20" l="1"/>
  <c r="E5" i="7"/>
</calcChain>
</file>

<file path=xl/sharedStrings.xml><?xml version="1.0" encoding="utf-8"?>
<sst xmlns="http://schemas.openxmlformats.org/spreadsheetml/2006/main" count="5039" uniqueCount="358">
  <si>
    <t>Nama Sub SKPD</t>
  </si>
  <si>
    <t>Kode Program</t>
  </si>
  <si>
    <t>Nama Program</t>
  </si>
  <si>
    <t>Kode Kegiatan</t>
  </si>
  <si>
    <t>Nama Kegiatan</t>
  </si>
  <si>
    <t>Kode Sub Kegiatan</t>
  </si>
  <si>
    <t>Nama Sub Kegiatan</t>
  </si>
  <si>
    <t>Nama Akun</t>
  </si>
  <si>
    <t>Nilai Rincian</t>
  </si>
  <si>
    <t>Total RAK</t>
  </si>
  <si>
    <t>bulan1</t>
  </si>
  <si>
    <t>bulan2</t>
  </si>
  <si>
    <t>bulan3</t>
  </si>
  <si>
    <t>bulan4</t>
  </si>
  <si>
    <t>bulan5</t>
  </si>
  <si>
    <t>bulan6</t>
  </si>
  <si>
    <t>bulan7</t>
  </si>
  <si>
    <t>bulan8</t>
  </si>
  <si>
    <t>bulan9</t>
  </si>
  <si>
    <t>bulan10</t>
  </si>
  <si>
    <t>bulan11</t>
  </si>
  <si>
    <t>bulan12</t>
  </si>
  <si>
    <t>Kecamatan Lebakgedong</t>
  </si>
  <si>
    <t>7.01.01</t>
  </si>
  <si>
    <t>PROGRAM PENUNJANG URUSAN PEMERINTAHAN DAERAH KABUPATEN/KOTA</t>
  </si>
  <si>
    <t>7.01.01.2.01</t>
  </si>
  <si>
    <t>Perencanaan, Penganggaran, dan Evaluasi Kinerja Perangkat Daerah</t>
  </si>
  <si>
    <t>7.01.01.2.01.01</t>
  </si>
  <si>
    <t>Penyusunan Dokumen Perencanaan Perangkat Daerah</t>
  </si>
  <si>
    <t>Belanja Alat/Bahan untuk Kegiatan Kantor-Alat Tulis Kantor</t>
  </si>
  <si>
    <t>281500</t>
  </si>
  <si>
    <t>0</t>
  </si>
  <si>
    <t>140750</t>
  </si>
  <si>
    <t>Belanja Alat/Bahan untuk Kegiatan Kantor- Kertas dan Cover</t>
  </si>
  <si>
    <t>150000</t>
  </si>
  <si>
    <t>75000</t>
  </si>
  <si>
    <t>Belanja Makanan dan Minuman Rapat</t>
  </si>
  <si>
    <t>1168000</t>
  </si>
  <si>
    <t>584000</t>
  </si>
  <si>
    <t>Belanja Lembur</t>
  </si>
  <si>
    <t>8568000</t>
  </si>
  <si>
    <t>4384000</t>
  </si>
  <si>
    <t>4184000</t>
  </si>
  <si>
    <t>7.01.01.2.01.06</t>
  </si>
  <si>
    <t>Koordinasi dan Penyusunan Laporan Capaian Kinerja dan Ikhtisar Realisasi Kinerja SKPD</t>
  </si>
  <si>
    <t>1160500</t>
  </si>
  <si>
    <t>225000</t>
  </si>
  <si>
    <t>Belanja Jasa Pengelolaan BMD yang Tidak Menghasilkan Pendapatan</t>
  </si>
  <si>
    <t>4200000</t>
  </si>
  <si>
    <t>350000</t>
  </si>
  <si>
    <t>4830000</t>
  </si>
  <si>
    <t>7.01.01.2.02</t>
  </si>
  <si>
    <t>Administrasi Keuangan Perangkat Daerah</t>
  </si>
  <si>
    <t>7.01.01.2.02.01</t>
  </si>
  <si>
    <t>Penyediaan Gaji dan Tunjangan ASN</t>
  </si>
  <si>
    <t>Belanja Gaji Pokok PNS</t>
  </si>
  <si>
    <t>585849620</t>
  </si>
  <si>
    <t>42072900</t>
  </si>
  <si>
    <t>88579020</t>
  </si>
  <si>
    <t>42333100</t>
  </si>
  <si>
    <t>79346200</t>
  </si>
  <si>
    <t>39637100</t>
  </si>
  <si>
    <t>34910000</t>
  </si>
  <si>
    <t>35026000</t>
  </si>
  <si>
    <t>Belanja Tunjangan Keluarga PNS</t>
  </si>
  <si>
    <t>73496726</t>
  </si>
  <si>
    <t>5671640</t>
  </si>
  <si>
    <t>5708068</t>
  </si>
  <si>
    <t>10777666</t>
  </si>
  <si>
    <t>5388868</t>
  </si>
  <si>
    <t>10777736</t>
  </si>
  <si>
    <t>4814132</t>
  </si>
  <si>
    <t>4827992</t>
  </si>
  <si>
    <t>Belanja Tunjangan Jabatan PNS</t>
  </si>
  <si>
    <t>75320000</t>
  </si>
  <si>
    <t>5380000</t>
  </si>
  <si>
    <t>10760000</t>
  </si>
  <si>
    <t>Belanja Tunjangan Fungsional Umum PNS</t>
  </si>
  <si>
    <t>8775000</t>
  </si>
  <si>
    <t>895000</t>
  </si>
  <si>
    <t>1430000</t>
  </si>
  <si>
    <t>715000</t>
  </si>
  <si>
    <t>360000</t>
  </si>
  <si>
    <t>Belanja Tunjangan Beras PNS</t>
  </si>
  <si>
    <t>44610720</t>
  </si>
  <si>
    <t>3476160</t>
  </si>
  <si>
    <t>4089883</t>
  </si>
  <si>
    <t>6157800</t>
  </si>
  <si>
    <t>3258900</t>
  </si>
  <si>
    <t>2824300</t>
  </si>
  <si>
    <t>3437917</t>
  </si>
  <si>
    <t>Belanja Tunjangan PPh/Tunjangan Khusus PNS</t>
  </si>
  <si>
    <t>217000</t>
  </si>
  <si>
    <t>15500</t>
  </si>
  <si>
    <t>31000</t>
  </si>
  <si>
    <t>Belanja Pembulatan Gaji PNS</t>
  </si>
  <si>
    <t>15795</t>
  </si>
  <si>
    <t>1128</t>
  </si>
  <si>
    <t>2891</t>
  </si>
  <si>
    <t>1624</t>
  </si>
  <si>
    <t>Belanja Iuran Jaminan Kesehatan PNS</t>
  </si>
  <si>
    <t>43583592</t>
  </si>
  <si>
    <t>3905946</t>
  </si>
  <si>
    <t>3911267</t>
  </si>
  <si>
    <t>3726206</t>
  </si>
  <si>
    <t>3391093</t>
  </si>
  <si>
    <t>3391129</t>
  </si>
  <si>
    <t>Belanja Iuran Jaminan Kecelakaan Kerja PNS</t>
  </si>
  <si>
    <t>1104168</t>
  </si>
  <si>
    <t>100975</t>
  </si>
  <si>
    <t>101599</t>
  </si>
  <si>
    <t>95215</t>
  </si>
  <si>
    <t>83785</t>
  </si>
  <si>
    <t>84062</t>
  </si>
  <si>
    <t>84065</t>
  </si>
  <si>
    <t>Belanja Iuran Jaminan Kematian PNS</t>
  </si>
  <si>
    <t>3312504</t>
  </si>
  <si>
    <t>302925</t>
  </si>
  <si>
    <t>304798</t>
  </si>
  <si>
    <t>285646</t>
  </si>
  <si>
    <t>251356</t>
  </si>
  <si>
    <t>252187</t>
  </si>
  <si>
    <t>252186</t>
  </si>
  <si>
    <t>Belanja Iuran Simpanan Peserta Tabungan Perumahan Rakyat PNS</t>
  </si>
  <si>
    <t>2300376</t>
  </si>
  <si>
    <t>210365</t>
  </si>
  <si>
    <t>211666</t>
  </si>
  <si>
    <t>198366</t>
  </si>
  <si>
    <t>174573</t>
  </si>
  <si>
    <t>174553</t>
  </si>
  <si>
    <t>175130</t>
  </si>
  <si>
    <t>Tambahan Penghasilan berdasarkan Beban Kerja PNS</t>
  </si>
  <si>
    <t>602850000</t>
  </si>
  <si>
    <t>48200000</t>
  </si>
  <si>
    <t>70425000</t>
  </si>
  <si>
    <t>46950000</t>
  </si>
  <si>
    <t>44700000</t>
  </si>
  <si>
    <t>Belanja Honorarium Penanggungjawaban Pengelola Keuangan</t>
  </si>
  <si>
    <t>14120000</t>
  </si>
  <si>
    <t>3530000</t>
  </si>
  <si>
    <t>7.01.01.2.06</t>
  </si>
  <si>
    <t>Administrasi Umum Perangkat Daerah</t>
  </si>
  <si>
    <t>7.01.01.2.06.02</t>
  </si>
  <si>
    <t>Penyediaan Peralatan dan Perlengkapan Kantor</t>
  </si>
  <si>
    <t>Belanja Modal Personal Computer</t>
  </si>
  <si>
    <t>15000000</t>
  </si>
  <si>
    <t>7.01.01.2.06.04</t>
  </si>
  <si>
    <t>Penyediaan Bahan Logistik Kantor</t>
  </si>
  <si>
    <t>24090000</t>
  </si>
  <si>
    <t>2190000</t>
  </si>
  <si>
    <t>Belanja Makanan dan Minuman Jamuan Tamu</t>
  </si>
  <si>
    <t>3895000</t>
  </si>
  <si>
    <t>380000</t>
  </si>
  <si>
    <t>95000</t>
  </si>
  <si>
    <t>7.01.01.2.06.05</t>
  </si>
  <si>
    <t>Penyediaan Barang Cetakan dan Penggandaan</t>
  </si>
  <si>
    <t>4283000</t>
  </si>
  <si>
    <t>356000</t>
  </si>
  <si>
    <t>367000</t>
  </si>
  <si>
    <t>Belanja Alat/Bahan untuk Kegiatan Kantor- Bahan Cetak</t>
  </si>
  <si>
    <t>845800</t>
  </si>
  <si>
    <t>422900</t>
  </si>
  <si>
    <t>7.01.01.2.06.06</t>
  </si>
  <si>
    <t>Penyediaan Bahan Bacaan dan Peraturan Perundang-undangan</t>
  </si>
  <si>
    <t>Belanja Langganan Jurnal/Surat Kabar/Majalah</t>
  </si>
  <si>
    <t>6924000</t>
  </si>
  <si>
    <t>577000</t>
  </si>
  <si>
    <t>7.01.01.2.06.07</t>
  </si>
  <si>
    <t>Penyediaan Bahan/Material</t>
  </si>
  <si>
    <t>2880150</t>
  </si>
  <si>
    <t>1405700</t>
  </si>
  <si>
    <t>1474450</t>
  </si>
  <si>
    <t>3900000</t>
  </si>
  <si>
    <t>1950000</t>
  </si>
  <si>
    <t>Belanja Alat/Bahan untuk Kegiatan Kantor-Benda Pos</t>
  </si>
  <si>
    <t>1000000</t>
  </si>
  <si>
    <t>500000</t>
  </si>
  <si>
    <t>Belanja Alat/Bahan untuk Kegiatan Kantor-Bahan Komputer</t>
  </si>
  <si>
    <t>4141600</t>
  </si>
  <si>
    <t>2070800</t>
  </si>
  <si>
    <t>7.01.01.2.06.09</t>
  </si>
  <si>
    <t>Penyelenggaraan Rapat Koordinasi dan Konsultasi SKPD</t>
  </si>
  <si>
    <t>Belanja Perjalanan Dinas Biasa</t>
  </si>
  <si>
    <t>50100000</t>
  </si>
  <si>
    <t>3220000</t>
  </si>
  <si>
    <t>4500000</t>
  </si>
  <si>
    <t>4930000</t>
  </si>
  <si>
    <t>800000</t>
  </si>
  <si>
    <t>4000000</t>
  </si>
  <si>
    <t>4430000</t>
  </si>
  <si>
    <t>Belanja Perjalanan Dinas Paket Meeting Luar Kota</t>
  </si>
  <si>
    <t>4100000</t>
  </si>
  <si>
    <t>820000</t>
  </si>
  <si>
    <t>7.01.01.2.08</t>
  </si>
  <si>
    <t>Penyediaan Jasa Penunjang Urusan Pemerintahan Daerah</t>
  </si>
  <si>
    <t>7.01.01.2.08.02</t>
  </si>
  <si>
    <t>Penyediaan Jasa Komunikasi, Sumber Daya Air dan Listrik</t>
  </si>
  <si>
    <t>Belanja Tagihan Listrik</t>
  </si>
  <si>
    <t>8640000</t>
  </si>
  <si>
    <t>720000</t>
  </si>
  <si>
    <t>Belanja Kawat/Faksimili/Internet/TV Berlangganan</t>
  </si>
  <si>
    <t>9809800</t>
  </si>
  <si>
    <t>1009800</t>
  </si>
  <si>
    <t>7.01.01.2.08.04</t>
  </si>
  <si>
    <t>Penyediaan Jasa Pelayanan Umum Kantor</t>
  </si>
  <si>
    <t>Belanja Alat/Bahan untuk Kegiatan Kantor-Perabot Kantor</t>
  </si>
  <si>
    <t>3924100</t>
  </si>
  <si>
    <t>1962050</t>
  </si>
  <si>
    <t>Belanja Jasa Tenaga Administrasi</t>
  </si>
  <si>
    <t>75240000</t>
  </si>
  <si>
    <t>6270000</t>
  </si>
  <si>
    <t>Belanja Jasa Tenaga Kebersihan</t>
  </si>
  <si>
    <t>33000000</t>
  </si>
  <si>
    <t>2750000</t>
  </si>
  <si>
    <t>Belanja Iuran Jaminan Kesehatan bagi Non ASN</t>
  </si>
  <si>
    <t>7067220</t>
  </si>
  <si>
    <t>588935</t>
  </si>
  <si>
    <t>Belanja Iuran Jaminan Kecelakaan Kerja bagi Non ASN</t>
  </si>
  <si>
    <t>403200</t>
  </si>
  <si>
    <t>33600</t>
  </si>
  <si>
    <t>Belanja Iuran Jaminan Kematian bagi Non ASN</t>
  </si>
  <si>
    <t>504000</t>
  </si>
  <si>
    <t>42000</t>
  </si>
  <si>
    <t>7.01.01.2.09</t>
  </si>
  <si>
    <t>Pemeliharaan Barang Milik Daerah Penunjang Urusan Pemerintahan Daerah</t>
  </si>
  <si>
    <t>7.01.01.2.09.01</t>
  </si>
  <si>
    <t>Penyediaan Jasa Pemeliharaan, Biaya Pemeliharaan, dan Pajak Kendaraan Perorangan Dinas atau Kendaraan Dinas Jabatan</t>
  </si>
  <si>
    <t>Belanja Bahan-Bahan Bakar dan Pelumas</t>
  </si>
  <si>
    <t>8544000</t>
  </si>
  <si>
    <t>712000</t>
  </si>
  <si>
    <t>Belanja Pembayaran Pajak, Bea, dan Perizinan</t>
  </si>
  <si>
    <t>3000000</t>
  </si>
  <si>
    <t>1400000</t>
  </si>
  <si>
    <t>1600000</t>
  </si>
  <si>
    <t>Belanja Pemeliharaan Alat Angkutan-Alat Angkutan Darat Bermotor-Kendaraan Dinas Bermotor Perorangan</t>
  </si>
  <si>
    <t>18000000</t>
  </si>
  <si>
    <t>6000000</t>
  </si>
  <si>
    <t>7.01.01.2.09.06</t>
  </si>
  <si>
    <t>Pemeliharaan Peralatan dan Mesin Lainnya</t>
  </si>
  <si>
    <t>Belanja Pemeliharaan Komputer-Komputer Unit-Personal Computer</t>
  </si>
  <si>
    <t>2920000</t>
  </si>
  <si>
    <t>730000</t>
  </si>
  <si>
    <t>7.01.02</t>
  </si>
  <si>
    <t>PROGRAM PENYELENGGARAAN PEMERINTAHAN DAN PELAYANAN PUBLIK</t>
  </si>
  <si>
    <t>7.01.02.2.01</t>
  </si>
  <si>
    <t>Koordinasi Penyelenggaraan Kegiatan
Pemerintahan di Tingkat Kecamatan</t>
  </si>
  <si>
    <t>7.01.02.2.01.01</t>
  </si>
  <si>
    <t>Koordinasi/Sinergi Perencanaan dan Pelaksanaan Kegiatan Pemerintahan dengan Perangkat Daerah dan Instansi Vertikal Terkait</t>
  </si>
  <si>
    <t>966000</t>
  </si>
  <si>
    <t>4380000</t>
  </si>
  <si>
    <t>Honorarium Narasumber atau Pembahas, Moderator, Pembawa Acara, dan Panitia</t>
  </si>
  <si>
    <t>1800000</t>
  </si>
  <si>
    <t>2156000</t>
  </si>
  <si>
    <t>Belanja Sosialisasi</t>
  </si>
  <si>
    <t>3560000</t>
  </si>
  <si>
    <t>7.01.02.2.04</t>
  </si>
  <si>
    <t>Pelaksanaan Urusan Pemerintahan yang Dilimpahkan kepada Camat</t>
  </si>
  <si>
    <t>7.01.02.2.04.03</t>
  </si>
  <si>
    <t>Pelaksanaan Urusan Pemerintahan yang Terkait dengan Kewenangan Lain yang Dilimpahkan</t>
  </si>
  <si>
    <t>400000</t>
  </si>
  <si>
    <t>26190000</t>
  </si>
  <si>
    <t>13140000</t>
  </si>
  <si>
    <t>13050000</t>
  </si>
  <si>
    <t>Honorarium Tim Pelaksana Kegiatan dan Sekretariat Tim Pelaksana Kegiatan</t>
  </si>
  <si>
    <t>6300000</t>
  </si>
  <si>
    <t>3150000</t>
  </si>
  <si>
    <t>Belanja Sewa Kendaraan Bermotor Angkutan Barang</t>
  </si>
  <si>
    <t>3500000</t>
  </si>
  <si>
    <t>Belanja Sewa Alat Kantor Lainnya</t>
  </si>
  <si>
    <t>7.01.03</t>
  </si>
  <si>
    <t>PROGRAM PEMBERDAYAAN MASYARAKAT DESA DAN KELURAHAN</t>
  </si>
  <si>
    <t>7.01.03.2.01</t>
  </si>
  <si>
    <t>Koordinasi Kegiatan Pemberdayaan Desa</t>
  </si>
  <si>
    <t>7.01.03.2.01.03</t>
  </si>
  <si>
    <t>Peningkatan Efektifitas Kegiatan Pemberdayaan Masyarakat di Wilayah Kecamatan</t>
  </si>
  <si>
    <t>1825000</t>
  </si>
  <si>
    <t>7.01.03.2.03</t>
  </si>
  <si>
    <t>Pemberdayaan Lembaga Kemasyarakatan Tingkat Kecamatan</t>
  </si>
  <si>
    <t>7.01.03.2.03.02</t>
  </si>
  <si>
    <t>Peningkatan Kapasitas Lembaga Kemasyarakatan</t>
  </si>
  <si>
    <t>32850000</t>
  </si>
  <si>
    <t>5110000</t>
  </si>
  <si>
    <t>2700000</t>
  </si>
  <si>
    <t>900000</t>
  </si>
  <si>
    <t>7.01.05</t>
  </si>
  <si>
    <t>PROGRAM PENYELENGGARAAN URUSAN PEMERINTAHAN UMUM</t>
  </si>
  <si>
    <t>7.01.05.2.01</t>
  </si>
  <si>
    <t>Penyelenggaraan Urusan Pemerintahan Umum Sesuai Penugasan Kepala Daerah</t>
  </si>
  <si>
    <t>7.01.05.2.01.08</t>
  </si>
  <si>
    <t>Pelaksanaan Tugas Forum Koordinasi Pimpinan di Kecamatan</t>
  </si>
  <si>
    <t>4015000</t>
  </si>
  <si>
    <t>365000</t>
  </si>
  <si>
    <t>48000000</t>
  </si>
  <si>
    <t>7.01.06</t>
  </si>
  <si>
    <t>PROGRAM PEMBINAAN DAN PENGAWASAN PEMERINTAHAN DESA</t>
  </si>
  <si>
    <t>7.01.06.2.01</t>
  </si>
  <si>
    <t>Fasilitasi, Rekomendasi dan Koordinasi
Pembinaan dan Pengawasan Pemerintahan Desa</t>
  </si>
  <si>
    <t>7.01.06.2.01.03</t>
  </si>
  <si>
    <t>Fasilitasi Pengelolaan Keuangan Desa dan Pendayagunaan Aset Desa</t>
  </si>
  <si>
    <t>200000</t>
  </si>
  <si>
    <t>1460000</t>
  </si>
  <si>
    <t>2000000</t>
  </si>
  <si>
    <t>RENCANA ANGGARAN KAS</t>
  </si>
  <si>
    <t>KECAMATAN LEBAKGEDONG TAHU 2023</t>
  </si>
  <si>
    <t>Koordinasi Penyelenggaraan Kegiatan Pemerintahan di Tingkat Kecamatan</t>
  </si>
  <si>
    <t>KECAMATAN LEBAKGEDONG TAHUN 2024</t>
  </si>
  <si>
    <t>Fasilitasi, Rekomendasi dan Koordinasi Pembinaan dan Pengawasan Pemerintahan Desa</t>
  </si>
  <si>
    <t xml:space="preserve">Belanja Perjalanan Dinas Dalam Kota </t>
  </si>
  <si>
    <t>Belanja Gaji Pokok PPPK</t>
  </si>
  <si>
    <t>Belanja Tunjangan Keluarga PPPK</t>
  </si>
  <si>
    <t>Belanja Tunjangan Fungsional Umum PPPK</t>
  </si>
  <si>
    <t>Belanja Tunjangan Beras PPPL</t>
  </si>
  <si>
    <t>Belanja Pembulatan Gaji PPPK</t>
  </si>
  <si>
    <t>Belanja Iuran Jaminan Kesehatan PPPK</t>
  </si>
  <si>
    <t>Belanja Iuran Jaminan Kecelakaan Kerja PPPK</t>
  </si>
  <si>
    <t>Belanja Iuran Jaminan Kematian PPPK</t>
  </si>
  <si>
    <t>Belanja Iuran Simpanan Peserta Tabungan Perumahan Rakyat PPPK</t>
  </si>
  <si>
    <t>Jumlah</t>
  </si>
  <si>
    <t>Januari</t>
  </si>
  <si>
    <t>Februari</t>
  </si>
  <si>
    <t>Maret</t>
  </si>
  <si>
    <t>Triwulan I</t>
  </si>
  <si>
    <t>April</t>
  </si>
  <si>
    <t>Mei</t>
  </si>
  <si>
    <t>Juni</t>
  </si>
  <si>
    <t>Triwulan II</t>
  </si>
  <si>
    <t>Juli</t>
  </si>
  <si>
    <t>Agustus</t>
  </si>
  <si>
    <t>September</t>
  </si>
  <si>
    <t>Triwulan III</t>
  </si>
  <si>
    <t>Oktober</t>
  </si>
  <si>
    <t>Nopember</t>
  </si>
  <si>
    <t>Desember</t>
  </si>
  <si>
    <t>Triwulan IV</t>
  </si>
  <si>
    <t>No</t>
  </si>
  <si>
    <t>Belanja Tunjangan Beras PPPK</t>
  </si>
  <si>
    <t>Formulir</t>
  </si>
  <si>
    <t>SATUAN KERJA PERANGKAT DAERAH</t>
  </si>
  <si>
    <t>Rak Belanja</t>
  </si>
  <si>
    <t>Pemerintah Kabupaten Lebak Tahun 2024</t>
  </si>
  <si>
    <t>Urusan</t>
  </si>
  <si>
    <t>7 UNSUR KEWILAYAHAN</t>
  </si>
  <si>
    <t>Bidang</t>
  </si>
  <si>
    <t>7.01 KECAMATAN</t>
  </si>
  <si>
    <t>Unit Organisasi</t>
  </si>
  <si>
    <t>Sub Unit Organisasi</t>
  </si>
  <si>
    <t>Program</t>
  </si>
  <si>
    <t>7.01.01 PROGRAM PENUNJANG URUSAN PEMERINTAHAN DAERAH KABUPATEN/KOTA</t>
  </si>
  <si>
    <t>Kegiatan</t>
  </si>
  <si>
    <t>7.01.01.2.02 Administrasi Keuangan Perangkat Daerah</t>
  </si>
  <si>
    <t>Sub Kegiatan</t>
  </si>
  <si>
    <t>7.01.01.2.02.01 Penyediaan Gaji dan Tunjangan ASN</t>
  </si>
  <si>
    <t>Nilai Anggaran</t>
  </si>
  <si>
    <t>7.01.0.00.0.00.16.00 Kecamatan Lebakgedong</t>
  </si>
  <si>
    <t>Lebakgedong, 05 Maret 2024</t>
  </si>
  <si>
    <t>CAMAT LEBAKGEDONG</t>
  </si>
  <si>
    <t>H. RAPEI, SKM, MA</t>
  </si>
  <si>
    <t>NIP: 197907052002121007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</si>
</sst>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 x14ac:knownFonts="1">
    <font>
      <sz val="12"/>
      <color rgb="FF000000"/>
      <name val="Calibri"/>
    </font>
    <font>
      <sz val="11"/>
      <color theme="1"/>
      <name val="Calibri"/>
      <family val="2"/>
      <scheme val="minor"/>
    </font>
    <font>
      <sz val="12"/>
      <color rgb="FF000000"/>
      <name val="Calibri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theme="0"/>
      <name val="Calibri"/>
      <family val="2"/>
    </font>
    <font>
      <sz val="11"/>
      <name val="Arial Narrow"/>
      <family val="2"/>
    </font>
    <font>
      <sz val="12"/>
      <color rgb="FF00000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color rgb="FF000000"/>
      <name val="Arial Narrow"/>
      <family val="2"/>
    </font>
    <font>
      <sz val="11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76"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1" fontId="2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1" fontId="2" fillId="0" borderId="1" xfId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1" fontId="2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1" fontId="2" fillId="0" borderId="0" xfId="1" applyFont="1" applyAlignment="1">
      <alignment horizontal="center" wrapText="1"/>
    </xf>
    <xf numFmtId="41" fontId="2" fillId="0" borderId="1" xfId="1" applyFont="1" applyBorder="1" applyAlignment="1">
      <alignment horizontal="left" vertical="center" wrapText="1"/>
    </xf>
    <xf numFmtId="41" fontId="3" fillId="0" borderId="1" xfId="1" applyFont="1" applyBorder="1" applyAlignment="1">
      <alignment horizontal="left" vertical="center" wrapText="1"/>
    </xf>
    <xf numFmtId="41" fontId="2" fillId="0" borderId="1" xfId="1" applyFont="1" applyBorder="1" applyAlignment="1">
      <alignment wrapText="1"/>
    </xf>
    <xf numFmtId="41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vertical="center" wrapText="1"/>
    </xf>
    <xf numFmtId="41" fontId="2" fillId="0" borderId="0" xfId="1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41" fontId="2" fillId="0" borderId="0" xfId="1" applyFont="1" applyAlignment="1">
      <alignment horizontal="left" vertical="center" wrapText="1"/>
    </xf>
    <xf numFmtId="0" fontId="5" fillId="0" borderId="0" xfId="0" applyFont="1" applyAlignment="1">
      <alignment wrapText="1"/>
    </xf>
    <xf numFmtId="41" fontId="5" fillId="0" borderId="0" xfId="1" applyFont="1" applyAlignment="1">
      <alignment wrapText="1"/>
    </xf>
    <xf numFmtId="41" fontId="2" fillId="0" borderId="0" xfId="0" applyNumberFormat="1" applyFont="1" applyAlignment="1">
      <alignment wrapText="1"/>
    </xf>
    <xf numFmtId="0" fontId="0" fillId="0" borderId="1" xfId="0" applyBorder="1" applyAlignment="1">
      <alignment vertical="center" wrapText="1"/>
    </xf>
    <xf numFmtId="41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1" fontId="6" fillId="0" borderId="0" xfId="1" applyFont="1" applyAlignment="1">
      <alignment wrapText="1"/>
    </xf>
    <xf numFmtId="41" fontId="0" fillId="0" borderId="1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41" fontId="2" fillId="2" borderId="1" xfId="1" applyFont="1" applyFill="1" applyBorder="1" applyAlignment="1">
      <alignment horizontal="center" vertical="center" wrapText="1"/>
    </xf>
    <xf numFmtId="41" fontId="2" fillId="2" borderId="1" xfId="1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1" fontId="2" fillId="0" borderId="0" xfId="1" applyFont="1" applyAlignment="1">
      <alignment horizontal="center" vertical="center" wrapText="1"/>
    </xf>
    <xf numFmtId="41" fontId="2" fillId="0" borderId="0" xfId="0" applyNumberFormat="1" applyFont="1" applyAlignment="1">
      <alignment horizontal="center" vertical="center" wrapText="1"/>
    </xf>
    <xf numFmtId="41" fontId="8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1" fontId="7" fillId="0" borderId="0" xfId="1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1" fontId="8" fillId="0" borderId="1" xfId="1" applyFont="1" applyBorder="1" applyAlignment="1">
      <alignment horizontal="left" vertical="center" wrapText="1"/>
    </xf>
    <xf numFmtId="41" fontId="11" fillId="0" borderId="1" xfId="1" applyFont="1" applyBorder="1" applyAlignment="1">
      <alignment horizontal="center" vertical="center" wrapText="1"/>
    </xf>
    <xf numFmtId="41" fontId="8" fillId="2" borderId="1" xfId="1" applyFont="1" applyFill="1" applyBorder="1" applyAlignment="1">
      <alignment horizontal="center" vertical="center" wrapText="1"/>
    </xf>
    <xf numFmtId="41" fontId="8" fillId="0" borderId="0" xfId="1" applyFont="1" applyAlignment="1">
      <alignment horizontal="center" wrapText="1"/>
    </xf>
    <xf numFmtId="41" fontId="8" fillId="0" borderId="1" xfId="1" applyFont="1" applyBorder="1" applyAlignment="1">
      <alignment vertical="center" wrapText="1"/>
    </xf>
    <xf numFmtId="41" fontId="8" fillId="2" borderId="1" xfId="1" applyFont="1" applyFill="1" applyBorder="1" applyAlignment="1">
      <alignment vertical="center" wrapText="1"/>
    </xf>
    <xf numFmtId="41" fontId="8" fillId="0" borderId="0" xfId="1" applyFont="1" applyAlignment="1">
      <alignment horizontal="center" vertical="center" wrapText="1"/>
    </xf>
    <xf numFmtId="0" fontId="8" fillId="2" borderId="0" xfId="0" applyFont="1" applyFill="1" applyAlignment="1">
      <alignment wrapText="1"/>
    </xf>
    <xf numFmtId="41" fontId="8" fillId="0" borderId="0" xfId="1" applyFont="1" applyAlignment="1">
      <alignment wrapText="1"/>
    </xf>
    <xf numFmtId="41" fontId="8" fillId="0" borderId="1" xfId="1" applyFont="1" applyBorder="1" applyAlignment="1">
      <alignment horizontal="center" wrapText="1"/>
    </xf>
    <xf numFmtId="41" fontId="8" fillId="0" borderId="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horizontal="center"/>
    </xf>
    <xf numFmtId="0" fontId="14" fillId="0" borderId="0" xfId="2" applyFont="1" applyAlignment="1">
      <alignment horizontal="center"/>
    </xf>
  </cellXfs>
  <cellStyles count="3">
    <cellStyle name="Comma [0]" xfId="1" builtinId="6"/>
    <cellStyle name="Normal" xfId="0" builtinId="0"/>
    <cellStyle name="Normal 2" xfId="2" xr:uid="{C6665AC7-AA97-4774-8E6E-1E1775E60A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66D1C-E07C-4407-85D7-6C8A46FEDC4D}">
  <dimension ref="A1:Q8"/>
  <sheetViews>
    <sheetView workbookViewId="0">
      <selection activeCell="E8" sqref="E8"/>
    </sheetView>
  </sheetViews>
  <sheetFormatPr defaultRowHeight="15.75" x14ac:dyDescent="0.25"/>
  <cols>
    <col min="1" max="1" width="26.125" customWidth="1"/>
    <col min="2" max="2" width="24.875" customWidth="1"/>
    <col min="3" max="3" width="22.25" customWidth="1"/>
    <col min="4" max="4" width="21.625" customWidth="1"/>
    <col min="5" max="5" width="11.25" customWidth="1"/>
    <col min="6" max="6" width="6.25" customWidth="1"/>
    <col min="7" max="7" width="5.875" customWidth="1"/>
    <col min="8" max="8" width="9.875" bestFit="1" customWidth="1"/>
    <col min="9" max="9" width="6.125" customWidth="1"/>
    <col min="10" max="10" width="5.75" customWidth="1"/>
    <col min="11" max="11" width="5.5" customWidth="1"/>
    <col min="12" max="12" width="6.25" customWidth="1"/>
    <col min="13" max="13" width="6" customWidth="1"/>
    <col min="14" max="14" width="9.875" bestFit="1" customWidth="1"/>
    <col min="15" max="17" width="5.87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s="1" customFormat="1" ht="37.9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6" customFormat="1" ht="51.6" customHeight="1" x14ac:dyDescent="0.25">
      <c r="A5" s="5" t="s">
        <v>24</v>
      </c>
      <c r="B5" s="5" t="s">
        <v>26</v>
      </c>
      <c r="C5" s="5" t="s">
        <v>28</v>
      </c>
      <c r="D5" s="5" t="s">
        <v>29</v>
      </c>
      <c r="E5" s="8">
        <f>SUM(F5:Q5)</f>
        <v>720000</v>
      </c>
      <c r="F5" s="8"/>
      <c r="G5" s="8"/>
      <c r="H5" s="8">
        <v>360000</v>
      </c>
      <c r="I5" s="8"/>
      <c r="J5" s="8"/>
      <c r="K5" s="8"/>
      <c r="L5" s="8"/>
      <c r="M5" s="8"/>
      <c r="N5" s="8">
        <v>360000</v>
      </c>
      <c r="O5" s="8"/>
      <c r="P5" s="8"/>
      <c r="Q5" s="8"/>
    </row>
    <row r="6" spans="1:17" s="6" customFormat="1" ht="51.6" customHeight="1" x14ac:dyDescent="0.25">
      <c r="A6" s="5" t="s">
        <v>24</v>
      </c>
      <c r="B6" s="5" t="s">
        <v>26</v>
      </c>
      <c r="C6" s="5" t="s">
        <v>28</v>
      </c>
      <c r="D6" s="5" t="s">
        <v>36</v>
      </c>
      <c r="E6" s="8">
        <f t="shared" ref="E6:E7" si="0">SUM(F6:Q6)</f>
        <v>1168000</v>
      </c>
      <c r="F6" s="8"/>
      <c r="G6" s="8"/>
      <c r="H6" s="8">
        <v>584000</v>
      </c>
      <c r="I6" s="8"/>
      <c r="J6" s="8"/>
      <c r="K6" s="8"/>
      <c r="L6" s="8"/>
      <c r="M6" s="8"/>
      <c r="N6" s="8">
        <v>584000</v>
      </c>
      <c r="O6" s="8"/>
      <c r="P6" s="8"/>
      <c r="Q6" s="8"/>
    </row>
    <row r="7" spans="1:17" s="6" customFormat="1" ht="51.6" customHeight="1" x14ac:dyDescent="0.25">
      <c r="A7" s="5" t="s">
        <v>24</v>
      </c>
      <c r="B7" s="5" t="s">
        <v>26</v>
      </c>
      <c r="C7" s="5" t="s">
        <v>28</v>
      </c>
      <c r="D7" s="7" t="s">
        <v>39</v>
      </c>
      <c r="E7" s="8">
        <f t="shared" si="0"/>
        <v>13436000</v>
      </c>
      <c r="F7" s="8"/>
      <c r="G7" s="8"/>
      <c r="H7" s="8">
        <v>8160000</v>
      </c>
      <c r="I7" s="8"/>
      <c r="J7" s="8"/>
      <c r="K7" s="8"/>
      <c r="L7" s="8"/>
      <c r="M7" s="8"/>
      <c r="N7" s="8">
        <v>5276000</v>
      </c>
      <c r="O7" s="8"/>
      <c r="P7" s="8"/>
      <c r="Q7" s="8"/>
    </row>
    <row r="8" spans="1:17" x14ac:dyDescent="0.25">
      <c r="E8" s="25"/>
    </row>
  </sheetData>
  <mergeCells count="2">
    <mergeCell ref="A2:Q2"/>
    <mergeCell ref="A1:Q1"/>
  </mergeCells>
  <pageMargins left="0.70866141732283472" right="0.70866141732283472" top="0.74803149606299213" bottom="0.74803149606299213" header="0.31496062992125984" footer="0.31496062992125984"/>
  <pageSetup paperSize="5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26375-2EC9-4F60-8CFC-84DFC8FC9487}">
  <dimension ref="A1:Q6"/>
  <sheetViews>
    <sheetView topLeftCell="C1" workbookViewId="0">
      <selection activeCell="J9" sqref="J9"/>
    </sheetView>
  </sheetViews>
  <sheetFormatPr defaultRowHeight="15.75" x14ac:dyDescent="0.25"/>
  <cols>
    <col min="1" max="1" width="26.25" customWidth="1"/>
    <col min="2" max="2" width="17" customWidth="1"/>
    <col min="3" max="3" width="18.625" customWidth="1"/>
    <col min="4" max="4" width="17.625" customWidth="1"/>
    <col min="5" max="5" width="10.875" bestFit="1" customWidth="1"/>
    <col min="6" max="8" width="9.875" bestFit="1" customWidth="1"/>
    <col min="9" max="9" width="10" customWidth="1"/>
    <col min="10" max="10" width="11" customWidth="1"/>
    <col min="11" max="11" width="10.75" customWidth="1"/>
    <col min="12" max="16" width="9.875" bestFit="1" customWidth="1"/>
    <col min="17" max="17" width="9.87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6" customFormat="1" ht="51.6" customHeight="1" x14ac:dyDescent="0.25">
      <c r="A5" s="5" t="s">
        <v>24</v>
      </c>
      <c r="B5" s="5" t="s">
        <v>141</v>
      </c>
      <c r="C5" s="5" t="s">
        <v>181</v>
      </c>
      <c r="D5" s="5" t="s">
        <v>182</v>
      </c>
      <c r="E5" s="8">
        <f>SUM(G5:Q5)</f>
        <v>5350000</v>
      </c>
      <c r="G5" s="8">
        <v>1070000</v>
      </c>
      <c r="H5" s="8">
        <v>0</v>
      </c>
      <c r="I5" s="8">
        <v>1070000</v>
      </c>
      <c r="J5" s="8">
        <v>0</v>
      </c>
      <c r="K5" s="8">
        <v>1070000</v>
      </c>
      <c r="L5" s="8">
        <v>0</v>
      </c>
      <c r="M5" s="8">
        <v>1070000</v>
      </c>
      <c r="N5" s="8">
        <v>0</v>
      </c>
      <c r="O5" s="8">
        <v>1070000</v>
      </c>
      <c r="P5" s="8">
        <v>0</v>
      </c>
      <c r="Q5" s="8">
        <v>0</v>
      </c>
    </row>
    <row r="6" spans="1:17" s="6" customFormat="1" ht="51.6" customHeight="1" x14ac:dyDescent="0.25">
      <c r="A6" s="5" t="s">
        <v>24</v>
      </c>
      <c r="B6" s="5" t="s">
        <v>141</v>
      </c>
      <c r="C6" s="5" t="s">
        <v>181</v>
      </c>
      <c r="D6" s="26" t="s">
        <v>307</v>
      </c>
      <c r="E6" s="8">
        <f>SUM(F6:Q6)</f>
        <v>48750000</v>
      </c>
      <c r="F6" s="8">
        <v>4062500</v>
      </c>
      <c r="G6" s="8">
        <v>4062500</v>
      </c>
      <c r="H6" s="8">
        <v>4062500</v>
      </c>
      <c r="I6" s="8">
        <v>4062500</v>
      </c>
      <c r="J6" s="8">
        <v>4062500</v>
      </c>
      <c r="K6" s="8">
        <v>4062500</v>
      </c>
      <c r="L6" s="8">
        <v>4062500</v>
      </c>
      <c r="M6" s="8">
        <v>4062500</v>
      </c>
      <c r="N6" s="8">
        <v>4062500</v>
      </c>
      <c r="O6" s="8">
        <v>4062500</v>
      </c>
      <c r="P6" s="8">
        <v>4062500</v>
      </c>
      <c r="Q6" s="8">
        <v>4062500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BEBC9-509B-4217-B0F9-55F185B4D3CA}">
  <dimension ref="A1:Q7"/>
  <sheetViews>
    <sheetView topLeftCell="C1" workbookViewId="0">
      <selection activeCell="D6" sqref="D6"/>
    </sheetView>
  </sheetViews>
  <sheetFormatPr defaultRowHeight="15.75" x14ac:dyDescent="0.25"/>
  <cols>
    <col min="1" max="1" width="26.25" customWidth="1"/>
    <col min="2" max="2" width="17" customWidth="1"/>
    <col min="3" max="3" width="18.125" customWidth="1"/>
    <col min="4" max="4" width="24.25" customWidth="1"/>
    <col min="5" max="5" width="11.25" customWidth="1"/>
    <col min="6" max="6" width="9.875" bestFit="1" customWidth="1"/>
    <col min="7" max="17" width="9.7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7" t="s">
        <v>2</v>
      </c>
      <c r="B4" s="17" t="s">
        <v>4</v>
      </c>
      <c r="C4" s="17" t="s">
        <v>6</v>
      </c>
      <c r="D4" s="17" t="s">
        <v>7</v>
      </c>
      <c r="E4" s="17" t="s">
        <v>9</v>
      </c>
      <c r="F4" s="17" t="s">
        <v>10</v>
      </c>
      <c r="G4" s="17" t="s">
        <v>11</v>
      </c>
      <c r="H4" s="17" t="s">
        <v>12</v>
      </c>
      <c r="I4" s="17" t="s">
        <v>13</v>
      </c>
      <c r="J4" s="17" t="s">
        <v>14</v>
      </c>
      <c r="K4" s="17" t="s">
        <v>15</v>
      </c>
      <c r="L4" s="17" t="s">
        <v>16</v>
      </c>
      <c r="M4" s="17" t="s">
        <v>17</v>
      </c>
      <c r="N4" s="17" t="s">
        <v>18</v>
      </c>
      <c r="O4" s="17" t="s">
        <v>19</v>
      </c>
      <c r="P4" s="17" t="s">
        <v>20</v>
      </c>
      <c r="Q4" s="17" t="s">
        <v>21</v>
      </c>
    </row>
    <row r="5" spans="1:17" s="6" customFormat="1" ht="65.25" customHeight="1" x14ac:dyDescent="0.25">
      <c r="A5" s="8" t="s">
        <v>24</v>
      </c>
      <c r="B5" s="8" t="s">
        <v>194</v>
      </c>
      <c r="C5" s="8" t="s">
        <v>196</v>
      </c>
      <c r="D5" s="8" t="s">
        <v>197</v>
      </c>
      <c r="E5" s="8">
        <f>SUM(F5:Q5)</f>
        <v>6480000</v>
      </c>
      <c r="F5" s="8">
        <v>540000</v>
      </c>
      <c r="G5" s="8">
        <v>540000</v>
      </c>
      <c r="H5" s="8">
        <v>540000</v>
      </c>
      <c r="I5" s="8">
        <v>540000</v>
      </c>
      <c r="J5" s="8">
        <v>540000</v>
      </c>
      <c r="K5" s="8">
        <v>540000</v>
      </c>
      <c r="L5" s="8">
        <v>540000</v>
      </c>
      <c r="M5" s="8">
        <v>540000</v>
      </c>
      <c r="N5" s="8">
        <v>540000</v>
      </c>
      <c r="O5" s="8">
        <v>540000</v>
      </c>
      <c r="P5" s="8">
        <v>540000</v>
      </c>
      <c r="Q5" s="8">
        <v>540000</v>
      </c>
    </row>
    <row r="6" spans="1:17" s="6" customFormat="1" ht="75.75" customHeight="1" x14ac:dyDescent="0.25">
      <c r="A6" s="8" t="s">
        <v>24</v>
      </c>
      <c r="B6" s="8" t="s">
        <v>194</v>
      </c>
      <c r="C6" s="8" t="s">
        <v>196</v>
      </c>
      <c r="D6" s="8" t="s">
        <v>200</v>
      </c>
      <c r="E6" s="8">
        <f>SUM(F6:Q6)</f>
        <v>16596720</v>
      </c>
      <c r="F6" s="8">
        <v>1383060</v>
      </c>
      <c r="G6" s="8">
        <v>1383060</v>
      </c>
      <c r="H6" s="8">
        <v>1383060</v>
      </c>
      <c r="I6" s="8">
        <v>1383060</v>
      </c>
      <c r="J6" s="8">
        <v>1383060</v>
      </c>
      <c r="K6" s="8">
        <v>1383060</v>
      </c>
      <c r="L6" s="8">
        <v>1383060</v>
      </c>
      <c r="M6" s="8">
        <v>1383060</v>
      </c>
      <c r="N6" s="8">
        <v>1383060</v>
      </c>
      <c r="O6" s="8">
        <v>1383060</v>
      </c>
      <c r="P6" s="8">
        <v>1383060</v>
      </c>
      <c r="Q6" s="8">
        <v>1383060</v>
      </c>
    </row>
    <row r="7" spans="1:17" x14ac:dyDescent="0.25">
      <c r="E7" s="25"/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ABAF7-9F02-433D-8904-2E39E187A420}">
  <dimension ref="A1:Q11"/>
  <sheetViews>
    <sheetView topLeftCell="C1" workbookViewId="0">
      <selection activeCell="A2" sqref="A2:Q2"/>
    </sheetView>
  </sheetViews>
  <sheetFormatPr defaultRowHeight="15.75" x14ac:dyDescent="0.25"/>
  <cols>
    <col min="1" max="1" width="26.25" customWidth="1"/>
    <col min="2" max="2" width="21.625" customWidth="1"/>
    <col min="3" max="3" width="15.125" customWidth="1"/>
    <col min="4" max="4" width="20.5" customWidth="1"/>
    <col min="5" max="5" width="13.375" customWidth="1"/>
    <col min="6" max="6" width="9.875" bestFit="1" customWidth="1"/>
    <col min="7" max="17" width="10.7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ht="51.6" customHeight="1" x14ac:dyDescent="0.25">
      <c r="A5" s="18" t="s">
        <v>24</v>
      </c>
      <c r="B5" s="18" t="s">
        <v>194</v>
      </c>
      <c r="C5" s="18" t="s">
        <v>204</v>
      </c>
      <c r="D5" s="18" t="s">
        <v>205</v>
      </c>
      <c r="E5" s="16">
        <f>SUM(F5:Q5)</f>
        <v>3925300</v>
      </c>
      <c r="F5" s="16">
        <v>1962050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1963250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</row>
    <row r="6" spans="1:17" ht="51.6" customHeight="1" x14ac:dyDescent="0.25">
      <c r="A6" s="18" t="s">
        <v>24</v>
      </c>
      <c r="B6" s="18" t="s">
        <v>194</v>
      </c>
      <c r="C6" s="18" t="s">
        <v>204</v>
      </c>
      <c r="D6" s="18" t="s">
        <v>208</v>
      </c>
      <c r="E6" s="16">
        <f t="shared" ref="E6:E10" si="0">SUM(F6:Q6)</f>
        <v>75240000</v>
      </c>
      <c r="F6" s="16">
        <v>6270000</v>
      </c>
      <c r="G6" s="16">
        <v>6270000</v>
      </c>
      <c r="H6" s="16">
        <v>6270000</v>
      </c>
      <c r="I6" s="16">
        <v>6270000</v>
      </c>
      <c r="J6" s="16">
        <v>6270000</v>
      </c>
      <c r="K6" s="16">
        <v>6270000</v>
      </c>
      <c r="L6" s="16">
        <v>6270000</v>
      </c>
      <c r="M6" s="16">
        <v>6270000</v>
      </c>
      <c r="N6" s="16">
        <v>6270000</v>
      </c>
      <c r="O6" s="16">
        <v>6270000</v>
      </c>
      <c r="P6" s="16">
        <v>6270000</v>
      </c>
      <c r="Q6" s="16">
        <v>6270000</v>
      </c>
    </row>
    <row r="7" spans="1:17" ht="51.6" customHeight="1" x14ac:dyDescent="0.25">
      <c r="A7" s="18" t="s">
        <v>24</v>
      </c>
      <c r="B7" s="18" t="s">
        <v>194</v>
      </c>
      <c r="C7" s="18" t="s">
        <v>204</v>
      </c>
      <c r="D7" s="18" t="s">
        <v>211</v>
      </c>
      <c r="E7" s="16">
        <f t="shared" si="0"/>
        <v>33000000</v>
      </c>
      <c r="F7" s="16">
        <v>2750000</v>
      </c>
      <c r="G7" s="16">
        <v>2750000</v>
      </c>
      <c r="H7" s="16">
        <v>2750000</v>
      </c>
      <c r="I7" s="16">
        <v>2750000</v>
      </c>
      <c r="J7" s="16">
        <v>2750000</v>
      </c>
      <c r="K7" s="16">
        <v>2750000</v>
      </c>
      <c r="L7" s="16">
        <v>2750000</v>
      </c>
      <c r="M7" s="16">
        <v>2750000</v>
      </c>
      <c r="N7" s="16">
        <v>2750000</v>
      </c>
      <c r="O7" s="16">
        <v>2750000</v>
      </c>
      <c r="P7" s="16">
        <v>2750000</v>
      </c>
      <c r="Q7" s="16">
        <v>2750000</v>
      </c>
    </row>
    <row r="8" spans="1:17" ht="51.6" customHeight="1" x14ac:dyDescent="0.25">
      <c r="A8" s="18" t="s">
        <v>24</v>
      </c>
      <c r="B8" s="18" t="s">
        <v>194</v>
      </c>
      <c r="C8" s="18" t="s">
        <v>204</v>
      </c>
      <c r="D8" s="18" t="s">
        <v>214</v>
      </c>
      <c r="E8" s="16">
        <f t="shared" si="0"/>
        <v>7149060</v>
      </c>
      <c r="F8" s="16">
        <v>595755</v>
      </c>
      <c r="G8" s="16">
        <v>595755</v>
      </c>
      <c r="H8" s="16">
        <v>595755</v>
      </c>
      <c r="I8" s="16">
        <v>595755</v>
      </c>
      <c r="J8" s="16">
        <v>595755</v>
      </c>
      <c r="K8" s="16">
        <v>595755</v>
      </c>
      <c r="L8" s="16">
        <v>595755</v>
      </c>
      <c r="M8" s="16">
        <v>595755</v>
      </c>
      <c r="N8" s="16">
        <v>595755</v>
      </c>
      <c r="O8" s="16">
        <v>595755</v>
      </c>
      <c r="P8" s="16">
        <v>595755</v>
      </c>
      <c r="Q8" s="16">
        <v>595755</v>
      </c>
    </row>
    <row r="9" spans="1:17" ht="51.6" customHeight="1" x14ac:dyDescent="0.25">
      <c r="A9" s="18" t="s">
        <v>24</v>
      </c>
      <c r="B9" s="18" t="s">
        <v>194</v>
      </c>
      <c r="C9" s="18" t="s">
        <v>204</v>
      </c>
      <c r="D9" s="18" t="s">
        <v>217</v>
      </c>
      <c r="E9" s="16">
        <f t="shared" si="0"/>
        <v>403200</v>
      </c>
      <c r="F9" s="16">
        <v>33600</v>
      </c>
      <c r="G9" s="16">
        <v>33600</v>
      </c>
      <c r="H9" s="16">
        <v>33600</v>
      </c>
      <c r="I9" s="16">
        <v>33600</v>
      </c>
      <c r="J9" s="16">
        <v>33600</v>
      </c>
      <c r="K9" s="16">
        <v>33600</v>
      </c>
      <c r="L9" s="16">
        <v>33600</v>
      </c>
      <c r="M9" s="16">
        <v>33600</v>
      </c>
      <c r="N9" s="16">
        <v>33600</v>
      </c>
      <c r="O9" s="16">
        <v>33600</v>
      </c>
      <c r="P9" s="16">
        <v>33600</v>
      </c>
      <c r="Q9" s="16">
        <v>33600</v>
      </c>
    </row>
    <row r="10" spans="1:17" ht="51.6" customHeight="1" x14ac:dyDescent="0.25">
      <c r="A10" s="18" t="s">
        <v>24</v>
      </c>
      <c r="B10" s="18" t="s">
        <v>194</v>
      </c>
      <c r="C10" s="18" t="s">
        <v>204</v>
      </c>
      <c r="D10" s="18" t="s">
        <v>220</v>
      </c>
      <c r="E10" s="16">
        <f t="shared" si="0"/>
        <v>504000</v>
      </c>
      <c r="F10" s="16">
        <v>42000</v>
      </c>
      <c r="G10" s="16">
        <v>42000</v>
      </c>
      <c r="H10" s="16">
        <v>42000</v>
      </c>
      <c r="I10" s="16">
        <v>42000</v>
      </c>
      <c r="J10" s="16">
        <v>42000</v>
      </c>
      <c r="K10" s="16">
        <v>42000</v>
      </c>
      <c r="L10" s="16">
        <v>42000</v>
      </c>
      <c r="M10" s="16">
        <v>42000</v>
      </c>
      <c r="N10" s="16">
        <v>42000</v>
      </c>
      <c r="O10" s="16">
        <v>42000</v>
      </c>
      <c r="P10" s="16">
        <v>42000</v>
      </c>
      <c r="Q10" s="16">
        <v>42000</v>
      </c>
    </row>
    <row r="11" spans="1:17" x14ac:dyDescent="0.25">
      <c r="E11" s="25"/>
    </row>
  </sheetData>
  <mergeCells count="2">
    <mergeCell ref="A1:Q1"/>
    <mergeCell ref="A2:Q2"/>
  </mergeCells>
  <pageMargins left="0.51181102362204722" right="0.70866141732283472" top="0.74803149606299213" bottom="0.74803149606299213" header="0.31496062992125984" footer="0.31496062992125984"/>
  <pageSetup paperSize="14" scale="6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34751-CA33-4178-9B26-B7EE3DB07161}">
  <dimension ref="A1:Q8"/>
  <sheetViews>
    <sheetView topLeftCell="C1" workbookViewId="0">
      <selection activeCell="E8" sqref="E8:I19"/>
    </sheetView>
  </sheetViews>
  <sheetFormatPr defaultRowHeight="15.75" x14ac:dyDescent="0.25"/>
  <cols>
    <col min="1" max="1" width="26.25" customWidth="1"/>
    <col min="2" max="2" width="25.875" customWidth="1"/>
    <col min="3" max="3" width="35.25" customWidth="1"/>
    <col min="4" max="4" width="23" customWidth="1"/>
    <col min="5" max="5" width="11.25" customWidth="1"/>
    <col min="6" max="7" width="9.875" bestFit="1" customWidth="1"/>
    <col min="10" max="10" width="9.875" bestFit="1" customWidth="1"/>
    <col min="11" max="11" width="11" customWidth="1"/>
    <col min="13" max="13" width="11.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6" customFormat="1" ht="85.9" customHeight="1" x14ac:dyDescent="0.25">
      <c r="A5" s="5" t="s">
        <v>24</v>
      </c>
      <c r="B5" s="5" t="s">
        <v>224</v>
      </c>
      <c r="C5" s="5" t="s">
        <v>226</v>
      </c>
      <c r="D5" s="5" t="s">
        <v>227</v>
      </c>
      <c r="E5" s="8">
        <f>SUM(F5:Q5)</f>
        <v>7176000</v>
      </c>
      <c r="F5" s="8">
        <v>598000</v>
      </c>
      <c r="G5" s="8">
        <v>598000</v>
      </c>
      <c r="H5" s="8">
        <v>598000</v>
      </c>
      <c r="I5" s="8">
        <v>598000</v>
      </c>
      <c r="J5" s="8">
        <v>598000</v>
      </c>
      <c r="K5" s="8">
        <v>598000</v>
      </c>
      <c r="L5" s="8">
        <v>598000</v>
      </c>
      <c r="M5" s="8">
        <v>598000</v>
      </c>
      <c r="N5" s="8">
        <v>598000</v>
      </c>
      <c r="O5" s="8">
        <v>598000</v>
      </c>
      <c r="P5" s="8">
        <v>598000</v>
      </c>
      <c r="Q5" s="8">
        <v>598000</v>
      </c>
    </row>
    <row r="6" spans="1:17" s="6" customFormat="1" ht="85.9" customHeight="1" x14ac:dyDescent="0.25">
      <c r="A6" s="5" t="s">
        <v>24</v>
      </c>
      <c r="B6" s="5" t="s">
        <v>224</v>
      </c>
      <c r="C6" s="5" t="s">
        <v>226</v>
      </c>
      <c r="D6" s="5" t="s">
        <v>230</v>
      </c>
      <c r="E6" s="8">
        <f t="shared" ref="E6:E7" si="0">SUM(F6:Q6)</f>
        <v>3000000</v>
      </c>
      <c r="F6" s="8">
        <v>1400000</v>
      </c>
      <c r="G6" s="8">
        <v>0</v>
      </c>
      <c r="H6" s="8">
        <v>0</v>
      </c>
      <c r="I6" s="8">
        <v>0</v>
      </c>
      <c r="J6" s="8">
        <v>1600000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 s="6" customFormat="1" ht="85.9" customHeight="1" x14ac:dyDescent="0.25">
      <c r="A7" s="5" t="s">
        <v>24</v>
      </c>
      <c r="B7" s="5" t="s">
        <v>224</v>
      </c>
      <c r="C7" s="5" t="s">
        <v>226</v>
      </c>
      <c r="D7" s="5" t="s">
        <v>234</v>
      </c>
      <c r="E7" s="8">
        <f t="shared" si="0"/>
        <v>18000000</v>
      </c>
      <c r="F7" s="8">
        <v>0</v>
      </c>
      <c r="G7" s="8">
        <v>6000000</v>
      </c>
      <c r="H7" s="8">
        <v>0</v>
      </c>
      <c r="I7" s="8">
        <v>0</v>
      </c>
      <c r="J7" s="8">
        <v>0</v>
      </c>
      <c r="K7" s="8">
        <v>6000000</v>
      </c>
      <c r="L7" s="8">
        <v>0</v>
      </c>
      <c r="M7" s="8">
        <v>6000000</v>
      </c>
      <c r="N7" s="8">
        <v>0</v>
      </c>
      <c r="O7" s="8">
        <v>0</v>
      </c>
      <c r="P7" s="8">
        <v>0</v>
      </c>
      <c r="Q7" s="8">
        <v>0</v>
      </c>
    </row>
    <row r="8" spans="1:17" x14ac:dyDescent="0.25">
      <c r="E8" s="25"/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55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277BA-F388-49B0-A49F-ED943E672451}">
  <dimension ref="A1:Q5"/>
  <sheetViews>
    <sheetView workbookViewId="0">
      <selection activeCell="D5" sqref="D5"/>
    </sheetView>
  </sheetViews>
  <sheetFormatPr defaultRowHeight="15.75" x14ac:dyDescent="0.25"/>
  <cols>
    <col min="1" max="1" width="22.125" customWidth="1"/>
    <col min="2" max="2" width="19.25" customWidth="1"/>
    <col min="3" max="3" width="13.375" customWidth="1"/>
    <col min="4" max="4" width="18.125" customWidth="1"/>
    <col min="5" max="5" width="9.875" bestFit="1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20" customFormat="1" ht="82.5" customHeight="1" x14ac:dyDescent="0.25">
      <c r="A5" s="8" t="s">
        <v>24</v>
      </c>
      <c r="B5" s="8" t="s">
        <v>224</v>
      </c>
      <c r="C5" s="8" t="s">
        <v>238</v>
      </c>
      <c r="D5" s="8" t="s">
        <v>239</v>
      </c>
      <c r="E5" s="8">
        <f>SUM(F5:Q5)</f>
        <v>2920000</v>
      </c>
      <c r="F5" s="8">
        <v>0</v>
      </c>
      <c r="G5" s="8">
        <v>730000</v>
      </c>
      <c r="H5" s="8">
        <v>0</v>
      </c>
      <c r="I5" s="8">
        <v>0</v>
      </c>
      <c r="J5" s="8">
        <v>0</v>
      </c>
      <c r="K5" s="8">
        <v>730000</v>
      </c>
      <c r="L5" s="8">
        <v>0</v>
      </c>
      <c r="M5" s="8">
        <v>730000</v>
      </c>
      <c r="N5" s="8">
        <v>0</v>
      </c>
      <c r="O5" s="8">
        <v>730000</v>
      </c>
      <c r="P5" s="8">
        <v>0</v>
      </c>
      <c r="Q5" s="8">
        <v>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70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1FBD7-D1EE-405A-AAD6-2EC601290B27}">
  <dimension ref="A1:Q10"/>
  <sheetViews>
    <sheetView topLeftCell="A5" workbookViewId="0">
      <selection activeCell="A10" sqref="A10:XFD10"/>
    </sheetView>
  </sheetViews>
  <sheetFormatPr defaultRowHeight="15.75" x14ac:dyDescent="0.25"/>
  <cols>
    <col min="1" max="1" width="19.625" customWidth="1"/>
    <col min="2" max="2" width="20.5" customWidth="1"/>
    <col min="3" max="3" width="31.25" bestFit="1" customWidth="1"/>
    <col min="4" max="4" width="21.625" customWidth="1"/>
    <col min="5" max="5" width="10.75" customWidth="1"/>
    <col min="7" max="7" width="9.875" bestFit="1" customWidth="1"/>
    <col min="8" max="17" width="5.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6" customFormat="1" ht="65.45" customHeight="1" x14ac:dyDescent="0.25">
      <c r="A5" s="5" t="s">
        <v>243</v>
      </c>
      <c r="B5" s="21" t="s">
        <v>304</v>
      </c>
      <c r="C5" s="5" t="s">
        <v>247</v>
      </c>
      <c r="D5" s="5" t="s">
        <v>29</v>
      </c>
      <c r="E5" s="8">
        <f>SUM(F5:Q5)</f>
        <v>1262500</v>
      </c>
      <c r="F5" s="8">
        <v>0</v>
      </c>
      <c r="G5" s="8">
        <v>1262500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</row>
    <row r="6" spans="1:17" s="6" customFormat="1" ht="65.45" customHeight="1" x14ac:dyDescent="0.25">
      <c r="A6" s="5" t="s">
        <v>243</v>
      </c>
      <c r="B6" s="21" t="s">
        <v>304</v>
      </c>
      <c r="C6" s="5" t="s">
        <v>247</v>
      </c>
      <c r="D6" s="5" t="s">
        <v>36</v>
      </c>
      <c r="E6" s="8">
        <f t="shared" ref="E6:E8" si="0">SUM(F6:Q6)</f>
        <v>4380000</v>
      </c>
      <c r="F6" s="8">
        <v>0</v>
      </c>
      <c r="G6" s="8">
        <v>4380000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 s="6" customFormat="1" ht="65.45" customHeight="1" x14ac:dyDescent="0.25">
      <c r="A7" s="5" t="s">
        <v>243</v>
      </c>
      <c r="B7" s="21" t="s">
        <v>304</v>
      </c>
      <c r="C7" s="5" t="s">
        <v>247</v>
      </c>
      <c r="D7" s="5" t="s">
        <v>250</v>
      </c>
      <c r="E7" s="8">
        <f t="shared" si="0"/>
        <v>1800000</v>
      </c>
      <c r="F7" s="8">
        <v>0</v>
      </c>
      <c r="G7" s="8">
        <v>1800000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 s="6" customFormat="1" ht="65.45" customHeight="1" x14ac:dyDescent="0.25">
      <c r="A8" s="5" t="s">
        <v>243</v>
      </c>
      <c r="B8" s="21" t="s">
        <v>304</v>
      </c>
      <c r="C8" s="5" t="s">
        <v>247</v>
      </c>
      <c r="D8" s="5" t="s">
        <v>39</v>
      </c>
      <c r="E8" s="8">
        <f t="shared" si="0"/>
        <v>2156000</v>
      </c>
      <c r="F8" s="8">
        <v>0</v>
      </c>
      <c r="G8" s="8">
        <v>2156000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 s="6" customFormat="1" ht="65.45" customHeight="1" x14ac:dyDescent="0.25">
      <c r="A9" s="5" t="s">
        <v>243</v>
      </c>
      <c r="B9" s="21" t="s">
        <v>304</v>
      </c>
      <c r="C9" s="5" t="s">
        <v>247</v>
      </c>
      <c r="D9" s="5" t="s">
        <v>182</v>
      </c>
      <c r="E9" s="8">
        <f>SUM(F9:Q9)</f>
        <v>4000000</v>
      </c>
      <c r="F9" s="8">
        <v>0</v>
      </c>
      <c r="G9" s="8">
        <v>4000000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</row>
    <row r="10" spans="1:17" x14ac:dyDescent="0.25">
      <c r="E10" s="25"/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75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BAF77-4874-4927-945D-D427B718C684}">
  <dimension ref="A1:Q7"/>
  <sheetViews>
    <sheetView workbookViewId="0">
      <selection activeCell="A8" sqref="A8:XFD9"/>
    </sheetView>
  </sheetViews>
  <sheetFormatPr defaultRowHeight="15.75" x14ac:dyDescent="0.25"/>
  <cols>
    <col min="1" max="1" width="19.75" customWidth="1"/>
    <col min="2" max="2" width="20" customWidth="1"/>
    <col min="3" max="3" width="25" customWidth="1"/>
    <col min="4" max="4" width="17.625" customWidth="1"/>
    <col min="5" max="5" width="12.75" customWidth="1"/>
    <col min="6" max="7" width="6.25" customWidth="1"/>
    <col min="8" max="8" width="10.875" bestFit="1" customWidth="1"/>
    <col min="9" max="12" width="5.75" customWidth="1"/>
    <col min="13" max="13" width="10.875" bestFit="1" customWidth="1"/>
    <col min="14" max="17" width="6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22" customFormat="1" ht="64.900000000000006" customHeight="1" x14ac:dyDescent="0.25">
      <c r="A5" s="14" t="s">
        <v>243</v>
      </c>
      <c r="B5" s="14" t="s">
        <v>256</v>
      </c>
      <c r="C5" s="14" t="s">
        <v>258</v>
      </c>
      <c r="D5" s="14" t="s">
        <v>29</v>
      </c>
      <c r="E5" s="14">
        <f>SUM(F5:Q5)</f>
        <v>800000</v>
      </c>
      <c r="F5" s="14">
        <v>0</v>
      </c>
      <c r="G5" s="14">
        <v>0</v>
      </c>
      <c r="H5" s="14">
        <v>400000</v>
      </c>
      <c r="I5" s="14">
        <v>0</v>
      </c>
      <c r="J5" s="14">
        <v>0</v>
      </c>
      <c r="K5" s="14">
        <v>0</v>
      </c>
      <c r="L5" s="14">
        <v>0</v>
      </c>
      <c r="M5" s="14">
        <v>400000</v>
      </c>
      <c r="N5" s="14">
        <v>0</v>
      </c>
      <c r="O5" s="14">
        <v>0</v>
      </c>
      <c r="P5" s="14">
        <v>0</v>
      </c>
      <c r="Q5" s="14">
        <v>0</v>
      </c>
    </row>
    <row r="6" spans="1:17" s="22" customFormat="1" ht="64.900000000000006" customHeight="1" x14ac:dyDescent="0.25">
      <c r="A6" s="14" t="s">
        <v>243</v>
      </c>
      <c r="B6" s="14" t="s">
        <v>256</v>
      </c>
      <c r="C6" s="14" t="s">
        <v>258</v>
      </c>
      <c r="D6" s="14" t="s">
        <v>36</v>
      </c>
      <c r="E6" s="14">
        <f t="shared" ref="E6:E7" si="0">SUM(F6:Q6)</f>
        <v>34000000</v>
      </c>
      <c r="F6" s="14">
        <v>0</v>
      </c>
      <c r="G6" s="14">
        <v>0</v>
      </c>
      <c r="H6" s="14">
        <v>19490000</v>
      </c>
      <c r="I6" s="14">
        <v>0</v>
      </c>
      <c r="J6" s="14">
        <v>0</v>
      </c>
      <c r="K6" s="14">
        <v>0</v>
      </c>
      <c r="L6" s="14">
        <v>0</v>
      </c>
      <c r="M6" s="14">
        <v>14510000</v>
      </c>
      <c r="N6" s="14">
        <v>0</v>
      </c>
      <c r="O6" s="14">
        <v>0</v>
      </c>
      <c r="P6" s="14">
        <v>0</v>
      </c>
      <c r="Q6" s="14">
        <v>0</v>
      </c>
    </row>
    <row r="7" spans="1:17" s="22" customFormat="1" ht="64.900000000000006" customHeight="1" x14ac:dyDescent="0.25">
      <c r="A7" s="14" t="s">
        <v>243</v>
      </c>
      <c r="B7" s="14" t="s">
        <v>256</v>
      </c>
      <c r="C7" s="14" t="s">
        <v>258</v>
      </c>
      <c r="D7" s="14" t="s">
        <v>263</v>
      </c>
      <c r="E7" s="14">
        <f t="shared" si="0"/>
        <v>6300000</v>
      </c>
      <c r="F7" s="14">
        <v>0</v>
      </c>
      <c r="G7" s="14">
        <v>0</v>
      </c>
      <c r="H7" s="14">
        <v>3150000</v>
      </c>
      <c r="I7" s="14">
        <v>0</v>
      </c>
      <c r="J7" s="14">
        <v>0</v>
      </c>
      <c r="K7" s="14">
        <v>0</v>
      </c>
      <c r="L7" s="14">
        <v>0</v>
      </c>
      <c r="M7" s="14">
        <v>3150000</v>
      </c>
      <c r="N7" s="14">
        <v>0</v>
      </c>
      <c r="O7" s="14">
        <v>0</v>
      </c>
      <c r="P7" s="14">
        <v>0</v>
      </c>
      <c r="Q7" s="14">
        <v>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75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29742-DBDA-4C83-9D30-2BD54F612E39}">
  <dimension ref="A1:R7"/>
  <sheetViews>
    <sheetView topLeftCell="B1" workbookViewId="0">
      <selection activeCell="G11" sqref="G11"/>
    </sheetView>
  </sheetViews>
  <sheetFormatPr defaultRowHeight="15.75" x14ac:dyDescent="0.25"/>
  <cols>
    <col min="1" max="1" width="24.375" customWidth="1"/>
    <col min="2" max="2" width="18.875" customWidth="1"/>
    <col min="3" max="3" width="29.125" customWidth="1"/>
    <col min="4" max="4" width="24.5" customWidth="1"/>
    <col min="5" max="5" width="11.125" customWidth="1"/>
    <col min="6" max="6" width="9.875" bestFit="1" customWidth="1"/>
    <col min="7" max="11" width="6.875" customWidth="1"/>
    <col min="12" max="12" width="9.875" bestFit="1" customWidth="1"/>
    <col min="13" max="18" width="5.75" customWidth="1"/>
  </cols>
  <sheetData>
    <row r="1" spans="1:18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  <c r="P4" s="10" t="s">
        <v>19</v>
      </c>
      <c r="Q4" s="10" t="s">
        <v>20</v>
      </c>
      <c r="R4" s="10" t="s">
        <v>21</v>
      </c>
    </row>
    <row r="5" spans="1:18" s="19" customFormat="1" ht="51.6" customHeight="1" x14ac:dyDescent="0.25">
      <c r="A5" s="7" t="s">
        <v>270</v>
      </c>
      <c r="B5" s="7" t="s">
        <v>272</v>
      </c>
      <c r="C5" s="7" t="s">
        <v>274</v>
      </c>
      <c r="D5" s="7" t="s">
        <v>36</v>
      </c>
      <c r="E5" s="14">
        <f>SUM(F5:Q5)</f>
        <v>4380000</v>
      </c>
      <c r="F5" s="14">
        <f>SUM(G5:R5)</f>
        <v>2190000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2190000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</row>
    <row r="6" spans="1:18" s="19" customFormat="1" ht="51.6" customHeight="1" x14ac:dyDescent="0.25">
      <c r="A6" s="7" t="s">
        <v>270</v>
      </c>
      <c r="B6" s="7" t="s">
        <v>272</v>
      </c>
      <c r="C6" s="7" t="s">
        <v>274</v>
      </c>
      <c r="D6" s="7" t="s">
        <v>263</v>
      </c>
      <c r="E6" s="14">
        <v>3150000</v>
      </c>
      <c r="F6" s="14">
        <f>SUM(G6:R6)</f>
        <v>3150000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3150000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</row>
    <row r="7" spans="1:18" x14ac:dyDescent="0.25">
      <c r="E7" s="25"/>
      <c r="F7" s="25"/>
    </row>
  </sheetData>
  <mergeCells count="2">
    <mergeCell ref="A1:R1"/>
    <mergeCell ref="A2:R2"/>
  </mergeCells>
  <pageMargins left="0.70866141732283472" right="0.70866141732283472" top="0.74803149606299213" bottom="0.74803149606299213" header="0.31496062992125984" footer="0.31496062992125984"/>
  <pageSetup paperSize="14" scale="65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788CC-99E9-4A4D-AAE0-E57B5195D677}">
  <dimension ref="A1:Q12"/>
  <sheetViews>
    <sheetView topLeftCell="C1" workbookViewId="0">
      <selection activeCell="E9" sqref="E9"/>
    </sheetView>
  </sheetViews>
  <sheetFormatPr defaultRowHeight="15.75" x14ac:dyDescent="0.25"/>
  <cols>
    <col min="1" max="1" width="24.5" customWidth="1"/>
    <col min="2" max="2" width="24.875" customWidth="1"/>
    <col min="3" max="3" width="20.75" customWidth="1"/>
    <col min="4" max="4" width="26.25" customWidth="1"/>
    <col min="5" max="5" width="10.875" bestFit="1" customWidth="1"/>
    <col min="6" max="7" width="9.875" bestFit="1" customWidth="1"/>
    <col min="8" max="8" width="9.875" customWidth="1"/>
    <col min="10" max="10" width="10.5" customWidth="1"/>
    <col min="11" max="14" width="10.25" customWidth="1"/>
    <col min="15" max="15" width="9.75" customWidth="1"/>
    <col min="16" max="17" width="10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7" t="s">
        <v>2</v>
      </c>
      <c r="B4" s="17" t="s">
        <v>4</v>
      </c>
      <c r="C4" s="17" t="s">
        <v>6</v>
      </c>
      <c r="D4" s="17" t="s">
        <v>7</v>
      </c>
      <c r="E4" s="17" t="s">
        <v>9</v>
      </c>
      <c r="F4" s="17" t="s">
        <v>10</v>
      </c>
      <c r="G4" s="17" t="s">
        <v>11</v>
      </c>
      <c r="H4" s="17" t="s">
        <v>12</v>
      </c>
      <c r="I4" s="17" t="s">
        <v>13</v>
      </c>
      <c r="J4" s="17" t="s">
        <v>14</v>
      </c>
      <c r="K4" s="17" t="s">
        <v>15</v>
      </c>
      <c r="L4" s="17" t="s">
        <v>16</v>
      </c>
      <c r="M4" s="17" t="s">
        <v>17</v>
      </c>
      <c r="N4" s="17" t="s">
        <v>18</v>
      </c>
      <c r="O4" s="17" t="s">
        <v>19</v>
      </c>
      <c r="P4" s="17" t="s">
        <v>20</v>
      </c>
      <c r="Q4" s="17" t="s">
        <v>21</v>
      </c>
    </row>
    <row r="5" spans="1:17" s="19" customFormat="1" ht="64.900000000000006" customHeight="1" x14ac:dyDescent="0.25">
      <c r="A5" s="14" t="s">
        <v>270</v>
      </c>
      <c r="B5" s="14" t="s">
        <v>277</v>
      </c>
      <c r="C5" s="14" t="s">
        <v>279</v>
      </c>
      <c r="D5" s="14" t="s">
        <v>36</v>
      </c>
      <c r="E5" s="14">
        <f>SUM(F5:Q5)</f>
        <v>28470000</v>
      </c>
      <c r="F5" s="14">
        <v>2920000</v>
      </c>
      <c r="G5" s="14">
        <v>2190000</v>
      </c>
      <c r="H5" s="14">
        <v>2190000</v>
      </c>
      <c r="I5" s="14">
        <v>0</v>
      </c>
      <c r="J5" s="14">
        <v>5110000</v>
      </c>
      <c r="K5" s="14"/>
      <c r="L5" s="14">
        <v>2190000</v>
      </c>
      <c r="M5" s="14">
        <v>2190000</v>
      </c>
      <c r="N5" s="14">
        <v>2190000</v>
      </c>
      <c r="O5" s="14">
        <v>5110000</v>
      </c>
      <c r="P5" s="14">
        <v>2190000</v>
      </c>
      <c r="Q5" s="14">
        <v>2190000</v>
      </c>
    </row>
    <row r="6" spans="1:17" s="19" customFormat="1" ht="64.900000000000006" customHeight="1" x14ac:dyDescent="0.25">
      <c r="A6" s="14" t="s">
        <v>270</v>
      </c>
      <c r="B6" s="14" t="s">
        <v>277</v>
      </c>
      <c r="C6" s="15" t="s">
        <v>279</v>
      </c>
      <c r="D6" s="14" t="s">
        <v>250</v>
      </c>
      <c r="E6" s="14">
        <f>SUM(F6:Q6)</f>
        <v>2700000</v>
      </c>
      <c r="F6" s="14">
        <v>0</v>
      </c>
      <c r="G6" s="14">
        <v>0</v>
      </c>
      <c r="H6" s="14">
        <v>900000</v>
      </c>
      <c r="I6" s="14">
        <v>0</v>
      </c>
      <c r="J6" s="14">
        <v>0</v>
      </c>
      <c r="K6" s="14">
        <v>900000</v>
      </c>
      <c r="L6" s="14">
        <v>0</v>
      </c>
      <c r="M6" s="14">
        <v>0</v>
      </c>
      <c r="N6" s="14">
        <v>900000</v>
      </c>
      <c r="O6" s="14">
        <v>0</v>
      </c>
      <c r="P6" s="14">
        <v>0</v>
      </c>
      <c r="Q6" s="14">
        <v>0</v>
      </c>
    </row>
    <row r="9" spans="1:17" x14ac:dyDescent="0.25">
      <c r="E9" s="25"/>
    </row>
    <row r="12" spans="1:17" x14ac:dyDescent="0.25">
      <c r="K12" s="25"/>
    </row>
  </sheetData>
  <mergeCells count="2">
    <mergeCell ref="A1:Q1"/>
    <mergeCell ref="A2:Q2"/>
  </mergeCells>
  <pageMargins left="0.51181102362204722" right="0.70866141732283472" top="0.74803149606299213" bottom="0.74803149606299213" header="0.31496062992125984" footer="0.31496062992125984"/>
  <pageSetup paperSize="14" scale="60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8D717-9623-49C4-9752-859BE2E291B9}">
  <dimension ref="A1:Q5"/>
  <sheetViews>
    <sheetView topLeftCell="B1" workbookViewId="0">
      <selection activeCell="F9" sqref="F9"/>
    </sheetView>
  </sheetViews>
  <sheetFormatPr defaultRowHeight="15.75" x14ac:dyDescent="0.25"/>
  <cols>
    <col min="1" max="1" width="26.25" customWidth="1"/>
    <col min="2" max="2" width="23.125" customWidth="1"/>
    <col min="3" max="3" width="19.25" customWidth="1"/>
    <col min="4" max="4" width="17.625" customWidth="1"/>
    <col min="5" max="5" width="11" customWidth="1"/>
    <col min="6" max="6" width="9.875" bestFit="1" customWidth="1"/>
    <col min="7" max="17" width="10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</row>
    <row r="5" spans="1:17" s="20" customFormat="1" ht="74.25" customHeight="1" x14ac:dyDescent="0.25">
      <c r="A5" s="8" t="s">
        <v>285</v>
      </c>
      <c r="B5" s="8" t="s">
        <v>287</v>
      </c>
      <c r="C5" s="8" t="s">
        <v>289</v>
      </c>
      <c r="D5" s="8" t="s">
        <v>263</v>
      </c>
      <c r="E5" s="8">
        <f>SUM(F5:Q5)</f>
        <v>48000000</v>
      </c>
      <c r="F5" s="8">
        <v>4000000</v>
      </c>
      <c r="G5" s="8">
        <v>4000000</v>
      </c>
      <c r="H5" s="8">
        <v>4000000</v>
      </c>
      <c r="I5" s="8">
        <v>4000000</v>
      </c>
      <c r="J5" s="8">
        <v>4000000</v>
      </c>
      <c r="K5" s="8">
        <v>4000000</v>
      </c>
      <c r="L5" s="8">
        <v>4000000</v>
      </c>
      <c r="M5" s="8">
        <v>4000000</v>
      </c>
      <c r="N5" s="8">
        <v>4000000</v>
      </c>
      <c r="O5" s="8">
        <v>4000000</v>
      </c>
      <c r="P5" s="8">
        <v>4000000</v>
      </c>
      <c r="Q5" s="8">
        <v>4000000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5" scale="6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CA9C6-F303-435D-94DF-16EBFF739AA3}">
  <dimension ref="A1:Q9"/>
  <sheetViews>
    <sheetView topLeftCell="C1" workbookViewId="0">
      <selection activeCell="K5" sqref="K5"/>
    </sheetView>
  </sheetViews>
  <sheetFormatPr defaultRowHeight="15.75" x14ac:dyDescent="0.25"/>
  <cols>
    <col min="1" max="1" width="24.5" customWidth="1"/>
    <col min="2" max="2" width="28.875" customWidth="1"/>
    <col min="3" max="3" width="30.25" customWidth="1"/>
    <col min="4" max="4" width="24" customWidth="1"/>
    <col min="5" max="5" width="10.75" customWidth="1"/>
    <col min="6" max="6" width="8.875" customWidth="1"/>
    <col min="7" max="7" width="9.875" bestFit="1" customWidth="1"/>
    <col min="8" max="17" width="8.37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 t="s">
        <v>18</v>
      </c>
      <c r="O4" s="11" t="s">
        <v>19</v>
      </c>
      <c r="P4" s="11" t="s">
        <v>20</v>
      </c>
      <c r="Q4" s="11" t="s">
        <v>21</v>
      </c>
    </row>
    <row r="5" spans="1:17" s="6" customFormat="1" ht="51.6" customHeight="1" x14ac:dyDescent="0.25">
      <c r="A5" s="5" t="s">
        <v>24</v>
      </c>
      <c r="B5" s="5" t="s">
        <v>26</v>
      </c>
      <c r="C5" s="5" t="s">
        <v>44</v>
      </c>
      <c r="D5" s="5" t="s">
        <v>29</v>
      </c>
      <c r="E5" s="8">
        <f>SUM(F5:Q5)</f>
        <v>1530000</v>
      </c>
      <c r="F5" s="8">
        <v>0</v>
      </c>
      <c r="G5" s="8">
        <v>1530000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</row>
    <row r="6" spans="1:17" s="6" customFormat="1" ht="51.6" customHeight="1" x14ac:dyDescent="0.25">
      <c r="A6" s="5" t="s">
        <v>24</v>
      </c>
      <c r="B6" s="5" t="s">
        <v>26</v>
      </c>
      <c r="C6" s="5" t="s">
        <v>44</v>
      </c>
      <c r="D6" s="5" t="s">
        <v>47</v>
      </c>
      <c r="E6" s="8">
        <f t="shared" ref="E6" si="0">SUM(F6:Q6)</f>
        <v>4200000</v>
      </c>
      <c r="F6" s="8">
        <v>350000</v>
      </c>
      <c r="G6" s="8">
        <v>350000</v>
      </c>
      <c r="H6" s="8">
        <v>350000</v>
      </c>
      <c r="I6" s="8">
        <v>350000</v>
      </c>
      <c r="J6" s="8">
        <v>350000</v>
      </c>
      <c r="K6" s="8">
        <v>350000</v>
      </c>
      <c r="L6" s="8">
        <v>350000</v>
      </c>
      <c r="M6" s="8">
        <v>350000</v>
      </c>
      <c r="N6" s="8">
        <v>350000</v>
      </c>
      <c r="O6" s="8">
        <v>350000</v>
      </c>
      <c r="P6" s="8">
        <v>350000</v>
      </c>
      <c r="Q6" s="8">
        <v>350000</v>
      </c>
    </row>
    <row r="7" spans="1:17" s="6" customFormat="1" ht="51.6" customHeight="1" x14ac:dyDescent="0.25">
      <c r="A7" s="5" t="s">
        <v>24</v>
      </c>
      <c r="B7" s="5" t="s">
        <v>26</v>
      </c>
      <c r="C7" s="5" t="s">
        <v>44</v>
      </c>
      <c r="D7" s="5" t="s">
        <v>39</v>
      </c>
      <c r="E7" s="8">
        <f>SUM(F7:Q7)</f>
        <v>7587000</v>
      </c>
      <c r="F7" s="8">
        <v>0</v>
      </c>
      <c r="G7" s="8">
        <v>7587000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9" spans="1:17" x14ac:dyDescent="0.25">
      <c r="E9" s="25"/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0" orientation="landscape" horizontalDpi="360" verticalDpi="36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8AEED-850A-4451-9080-F706AEE6AF0B}">
  <dimension ref="A1:R7"/>
  <sheetViews>
    <sheetView workbookViewId="0">
      <selection activeCell="A5" sqref="A5:XFD7"/>
    </sheetView>
  </sheetViews>
  <sheetFormatPr defaultRowHeight="15.75" x14ac:dyDescent="0.25"/>
  <cols>
    <col min="1" max="1" width="26.25" customWidth="1"/>
    <col min="2" max="2" width="22.75" customWidth="1"/>
    <col min="3" max="3" width="15.125" customWidth="1"/>
    <col min="4" max="4" width="17.625" customWidth="1"/>
  </cols>
  <sheetData>
    <row r="1" spans="1:18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16</v>
      </c>
      <c r="N4" s="3" t="s">
        <v>17</v>
      </c>
      <c r="O4" s="3" t="s">
        <v>18</v>
      </c>
      <c r="P4" s="3" t="s">
        <v>19</v>
      </c>
      <c r="Q4" s="3" t="s">
        <v>20</v>
      </c>
      <c r="R4" s="3" t="s">
        <v>21</v>
      </c>
    </row>
    <row r="5" spans="1:18" s="6" customFormat="1" ht="62.25" customHeight="1" x14ac:dyDescent="0.25">
      <c r="A5" s="5" t="s">
        <v>294</v>
      </c>
      <c r="B5" s="5" t="s">
        <v>306</v>
      </c>
      <c r="C5" s="5" t="s">
        <v>298</v>
      </c>
      <c r="D5" s="5" t="s">
        <v>29</v>
      </c>
      <c r="E5" s="5" t="s">
        <v>259</v>
      </c>
      <c r="F5" s="8" t="s">
        <v>259</v>
      </c>
      <c r="G5" s="5" t="s">
        <v>31</v>
      </c>
      <c r="H5" s="5" t="s">
        <v>31</v>
      </c>
      <c r="I5" s="5" t="s">
        <v>31</v>
      </c>
      <c r="J5" s="5" t="s">
        <v>31</v>
      </c>
      <c r="K5" s="5" t="s">
        <v>31</v>
      </c>
      <c r="L5" s="5" t="s">
        <v>31</v>
      </c>
      <c r="M5" s="5" t="s">
        <v>31</v>
      </c>
      <c r="N5" s="5" t="s">
        <v>31</v>
      </c>
      <c r="O5" s="5" t="s">
        <v>299</v>
      </c>
      <c r="P5" s="5" t="s">
        <v>31</v>
      </c>
      <c r="Q5" s="5" t="s">
        <v>299</v>
      </c>
      <c r="R5" s="5" t="s">
        <v>31</v>
      </c>
    </row>
    <row r="6" spans="1:18" s="6" customFormat="1" ht="60" customHeight="1" x14ac:dyDescent="0.25">
      <c r="A6" s="5" t="s">
        <v>294</v>
      </c>
      <c r="B6" s="5" t="s">
        <v>306</v>
      </c>
      <c r="C6" s="5" t="s">
        <v>298</v>
      </c>
      <c r="D6" s="5" t="s">
        <v>36</v>
      </c>
      <c r="E6" s="5" t="s">
        <v>240</v>
      </c>
      <c r="F6" s="5" t="s">
        <v>240</v>
      </c>
      <c r="G6" s="5" t="s">
        <v>31</v>
      </c>
      <c r="H6" s="5" t="s">
        <v>31</v>
      </c>
      <c r="I6" s="5" t="s">
        <v>31</v>
      </c>
      <c r="J6" s="5" t="s">
        <v>31</v>
      </c>
      <c r="K6" s="5" t="s">
        <v>31</v>
      </c>
      <c r="L6" s="5" t="s">
        <v>31</v>
      </c>
      <c r="M6" s="5" t="s">
        <v>31</v>
      </c>
      <c r="N6" s="5" t="s">
        <v>31</v>
      </c>
      <c r="O6" s="5" t="s">
        <v>300</v>
      </c>
      <c r="P6" s="5" t="s">
        <v>31</v>
      </c>
      <c r="Q6" s="5" t="s">
        <v>300</v>
      </c>
      <c r="R6" s="5" t="s">
        <v>31</v>
      </c>
    </row>
    <row r="7" spans="1:18" s="6" customFormat="1" ht="64.5" customHeight="1" x14ac:dyDescent="0.25">
      <c r="A7" s="5" t="s">
        <v>294</v>
      </c>
      <c r="B7" s="5" t="s">
        <v>306</v>
      </c>
      <c r="C7" s="5" t="s">
        <v>298</v>
      </c>
      <c r="D7" s="5" t="s">
        <v>182</v>
      </c>
      <c r="E7" s="5" t="s">
        <v>188</v>
      </c>
      <c r="F7" s="5" t="s">
        <v>188</v>
      </c>
      <c r="G7" s="5" t="s">
        <v>31</v>
      </c>
      <c r="H7" s="5">
        <v>0</v>
      </c>
      <c r="I7" s="5" t="s">
        <v>31</v>
      </c>
      <c r="J7" s="5" t="s">
        <v>31</v>
      </c>
      <c r="K7" s="5" t="s">
        <v>31</v>
      </c>
      <c r="L7" s="5" t="s">
        <v>31</v>
      </c>
      <c r="M7" s="5" t="s">
        <v>31</v>
      </c>
      <c r="N7" s="5" t="s">
        <v>31</v>
      </c>
      <c r="O7" s="5" t="s">
        <v>301</v>
      </c>
      <c r="P7" s="5" t="s">
        <v>31</v>
      </c>
      <c r="Q7" s="5" t="s">
        <v>301</v>
      </c>
      <c r="R7" s="5" t="s">
        <v>31</v>
      </c>
    </row>
  </sheetData>
  <mergeCells count="2">
    <mergeCell ref="A1:R1"/>
    <mergeCell ref="A2:R2"/>
  </mergeCells>
  <pageMargins left="0.70866141732283472" right="0.70866141732283472" top="0.74803149606299213" bottom="0.74803149606299213" header="0.31496062992125984" footer="0.31496062992125984"/>
  <pageSetup paperSize="5" scale="65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C7D4D-030A-4E54-BE35-17CC14C549AD}">
  <dimension ref="A1:S68"/>
  <sheetViews>
    <sheetView topLeftCell="A61" workbookViewId="0">
      <selection activeCell="A65" sqref="A65:XFD66"/>
    </sheetView>
  </sheetViews>
  <sheetFormatPr defaultRowHeight="15.75" x14ac:dyDescent="0.25"/>
  <cols>
    <col min="1" max="1" width="24.75" customWidth="1"/>
    <col min="2" max="2" width="27.125" customWidth="1"/>
    <col min="3" max="3" width="36.75" customWidth="1"/>
    <col min="4" max="4" width="28.375" customWidth="1"/>
    <col min="5" max="5" width="11" style="2" customWidth="1"/>
    <col min="6" max="6" width="15.75" style="2" customWidth="1"/>
    <col min="7" max="18" width="12.25" style="2" customWidth="1"/>
  </cols>
  <sheetData>
    <row r="1" spans="1:18" ht="51.6" customHeight="1" x14ac:dyDescent="0.25">
      <c r="A1" t="s">
        <v>2</v>
      </c>
      <c r="B1" t="s">
        <v>4</v>
      </c>
      <c r="C1" t="s">
        <v>6</v>
      </c>
      <c r="D1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</row>
    <row r="2" spans="1:18" s="23" customFormat="1" ht="51.6" customHeight="1" x14ac:dyDescent="0.25">
      <c r="A2" s="23" t="s">
        <v>24</v>
      </c>
      <c r="B2" s="23" t="s">
        <v>26</v>
      </c>
      <c r="C2" s="23" t="s">
        <v>28</v>
      </c>
      <c r="D2" s="23" t="s">
        <v>29</v>
      </c>
      <c r="E2" s="24" t="s">
        <v>30</v>
      </c>
      <c r="F2" s="24">
        <f>SUM(G2:R2)</f>
        <v>281500</v>
      </c>
      <c r="G2" s="24" t="s">
        <v>31</v>
      </c>
      <c r="H2" s="24" t="s">
        <v>31</v>
      </c>
      <c r="I2" s="24">
        <v>140750</v>
      </c>
      <c r="J2" s="24" t="s">
        <v>31</v>
      </c>
      <c r="K2" s="24" t="s">
        <v>31</v>
      </c>
      <c r="L2" s="24" t="s">
        <v>31</v>
      </c>
      <c r="M2" s="24" t="s">
        <v>31</v>
      </c>
      <c r="N2" s="24" t="s">
        <v>31</v>
      </c>
      <c r="O2" s="24">
        <v>140750</v>
      </c>
      <c r="P2" s="24" t="s">
        <v>31</v>
      </c>
      <c r="Q2" s="24" t="s">
        <v>31</v>
      </c>
      <c r="R2" s="24" t="s">
        <v>31</v>
      </c>
    </row>
    <row r="3" spans="1:18" s="23" customFormat="1" ht="51.6" customHeight="1" x14ac:dyDescent="0.25">
      <c r="A3" s="23" t="s">
        <v>24</v>
      </c>
      <c r="B3" s="23" t="s">
        <v>26</v>
      </c>
      <c r="C3" s="23" t="s">
        <v>28</v>
      </c>
      <c r="D3" s="23" t="s">
        <v>33</v>
      </c>
      <c r="E3" s="24" t="s">
        <v>34</v>
      </c>
      <c r="F3" s="24">
        <f t="shared" ref="F3:F66" si="0">SUM(G3:R3)</f>
        <v>150000</v>
      </c>
      <c r="G3" s="24" t="s">
        <v>31</v>
      </c>
      <c r="H3" s="24">
        <v>0</v>
      </c>
      <c r="I3" s="24">
        <v>75000</v>
      </c>
      <c r="J3" s="24" t="s">
        <v>31</v>
      </c>
      <c r="K3" s="24" t="s">
        <v>31</v>
      </c>
      <c r="L3" s="24" t="s">
        <v>31</v>
      </c>
      <c r="M3" s="24" t="s">
        <v>31</v>
      </c>
      <c r="N3" s="24" t="s">
        <v>31</v>
      </c>
      <c r="O3" s="24">
        <v>75000</v>
      </c>
      <c r="P3" s="24" t="s">
        <v>31</v>
      </c>
      <c r="Q3" s="24" t="s">
        <v>31</v>
      </c>
      <c r="R3" s="24" t="s">
        <v>31</v>
      </c>
    </row>
    <row r="4" spans="1:18" s="23" customFormat="1" ht="51.6" customHeight="1" x14ac:dyDescent="0.25">
      <c r="A4" s="23" t="s">
        <v>24</v>
      </c>
      <c r="B4" s="23" t="s">
        <v>26</v>
      </c>
      <c r="C4" s="23" t="s">
        <v>28</v>
      </c>
      <c r="D4" s="23" t="s">
        <v>36</v>
      </c>
      <c r="E4" s="24" t="s">
        <v>37</v>
      </c>
      <c r="F4" s="24">
        <f t="shared" si="0"/>
        <v>1168000</v>
      </c>
      <c r="G4" s="24" t="s">
        <v>31</v>
      </c>
      <c r="H4" s="24">
        <v>0</v>
      </c>
      <c r="I4" s="24">
        <v>584000</v>
      </c>
      <c r="J4" s="24" t="s">
        <v>31</v>
      </c>
      <c r="K4" s="24" t="s">
        <v>31</v>
      </c>
      <c r="L4" s="24" t="s">
        <v>31</v>
      </c>
      <c r="M4" s="24" t="s">
        <v>31</v>
      </c>
      <c r="N4" s="24" t="s">
        <v>31</v>
      </c>
      <c r="O4" s="24">
        <v>584000</v>
      </c>
      <c r="P4" s="24" t="s">
        <v>31</v>
      </c>
      <c r="Q4" s="24" t="s">
        <v>31</v>
      </c>
      <c r="R4" s="24" t="s">
        <v>31</v>
      </c>
    </row>
    <row r="5" spans="1:18" ht="51.6" customHeight="1" x14ac:dyDescent="0.25">
      <c r="A5" t="s">
        <v>24</v>
      </c>
      <c r="B5" t="s">
        <v>26</v>
      </c>
      <c r="C5" t="s">
        <v>28</v>
      </c>
      <c r="D5" t="s">
        <v>39</v>
      </c>
      <c r="E5" s="2" t="s">
        <v>40</v>
      </c>
      <c r="F5" s="2">
        <f t="shared" si="0"/>
        <v>8568000</v>
      </c>
      <c r="G5" s="2" t="s">
        <v>31</v>
      </c>
      <c r="H5" s="2">
        <v>0</v>
      </c>
      <c r="I5" s="2">
        <v>4384000</v>
      </c>
      <c r="J5" s="2" t="s">
        <v>31</v>
      </c>
      <c r="K5" s="2" t="s">
        <v>31</v>
      </c>
      <c r="L5" s="2" t="s">
        <v>31</v>
      </c>
      <c r="M5" s="2" t="s">
        <v>31</v>
      </c>
      <c r="N5" s="2" t="s">
        <v>31</v>
      </c>
      <c r="O5" s="2">
        <v>4184000</v>
      </c>
      <c r="P5" s="2" t="s">
        <v>31</v>
      </c>
      <c r="Q5" s="2" t="s">
        <v>31</v>
      </c>
      <c r="R5" s="2" t="s">
        <v>31</v>
      </c>
    </row>
    <row r="6" spans="1:18" s="23" customFormat="1" ht="51.6" customHeight="1" x14ac:dyDescent="0.25">
      <c r="A6" s="23" t="s">
        <v>24</v>
      </c>
      <c r="B6" s="23" t="s">
        <v>26</v>
      </c>
      <c r="C6" s="23" t="s">
        <v>44</v>
      </c>
      <c r="D6" s="23" t="s">
        <v>29</v>
      </c>
      <c r="E6" s="24" t="s">
        <v>45</v>
      </c>
      <c r="F6" s="24">
        <f t="shared" si="0"/>
        <v>1160500</v>
      </c>
      <c r="G6" s="24" t="s">
        <v>31</v>
      </c>
      <c r="H6" s="24">
        <v>1160500</v>
      </c>
      <c r="I6" s="24" t="s">
        <v>31</v>
      </c>
      <c r="J6" s="24" t="s">
        <v>31</v>
      </c>
      <c r="K6" s="24" t="s">
        <v>31</v>
      </c>
      <c r="L6" s="24" t="s">
        <v>31</v>
      </c>
      <c r="M6" s="24" t="s">
        <v>31</v>
      </c>
      <c r="N6" s="24" t="s">
        <v>31</v>
      </c>
      <c r="O6" s="24" t="s">
        <v>31</v>
      </c>
      <c r="P6" s="24" t="s">
        <v>31</v>
      </c>
      <c r="Q6" s="24" t="s">
        <v>31</v>
      </c>
      <c r="R6" s="24" t="s">
        <v>31</v>
      </c>
    </row>
    <row r="7" spans="1:18" s="23" customFormat="1" ht="51.6" customHeight="1" x14ac:dyDescent="0.25">
      <c r="A7" s="23" t="s">
        <v>24</v>
      </c>
      <c r="B7" s="23" t="s">
        <v>26</v>
      </c>
      <c r="C7" s="23" t="s">
        <v>44</v>
      </c>
      <c r="D7" s="23" t="s">
        <v>33</v>
      </c>
      <c r="E7" s="24" t="s">
        <v>46</v>
      </c>
      <c r="F7" s="24">
        <f t="shared" si="0"/>
        <v>225000</v>
      </c>
      <c r="G7" s="24" t="s">
        <v>31</v>
      </c>
      <c r="H7" s="24">
        <v>225000</v>
      </c>
      <c r="I7" s="24" t="s">
        <v>31</v>
      </c>
      <c r="J7" s="24" t="s">
        <v>31</v>
      </c>
      <c r="K7" s="24" t="s">
        <v>31</v>
      </c>
      <c r="L7" s="24" t="s">
        <v>31</v>
      </c>
      <c r="M7" s="24" t="s">
        <v>31</v>
      </c>
      <c r="N7" s="24" t="s">
        <v>31</v>
      </c>
      <c r="O7" s="24" t="s">
        <v>31</v>
      </c>
      <c r="P7" s="24" t="s">
        <v>31</v>
      </c>
      <c r="Q7" s="24" t="s">
        <v>31</v>
      </c>
      <c r="R7" s="24" t="s">
        <v>31</v>
      </c>
    </row>
    <row r="8" spans="1:18" ht="51.6" customHeight="1" x14ac:dyDescent="0.25">
      <c r="A8" t="s">
        <v>24</v>
      </c>
      <c r="B8" t="s">
        <v>26</v>
      </c>
      <c r="C8" t="s">
        <v>44</v>
      </c>
      <c r="D8" t="s">
        <v>47</v>
      </c>
      <c r="E8" s="2" t="s">
        <v>48</v>
      </c>
      <c r="F8" s="2">
        <f t="shared" si="0"/>
        <v>4200000</v>
      </c>
      <c r="G8" s="2">
        <v>350000</v>
      </c>
      <c r="H8" s="2">
        <v>350000</v>
      </c>
      <c r="I8" s="2">
        <v>350000</v>
      </c>
      <c r="J8" s="2">
        <v>350000</v>
      </c>
      <c r="K8" s="2">
        <v>350000</v>
      </c>
      <c r="L8" s="2">
        <v>350000</v>
      </c>
      <c r="M8" s="2">
        <v>350000</v>
      </c>
      <c r="N8" s="2">
        <v>350000</v>
      </c>
      <c r="O8" s="2">
        <v>350000</v>
      </c>
      <c r="P8" s="2">
        <v>350000</v>
      </c>
      <c r="Q8" s="2">
        <v>350000</v>
      </c>
      <c r="R8" s="2">
        <v>350000</v>
      </c>
    </row>
    <row r="9" spans="1:18" ht="51.6" customHeight="1" x14ac:dyDescent="0.25">
      <c r="A9" t="s">
        <v>24</v>
      </c>
      <c r="B9" t="s">
        <v>26</v>
      </c>
      <c r="C9" t="s">
        <v>44</v>
      </c>
      <c r="D9" t="s">
        <v>39</v>
      </c>
      <c r="E9" s="2" t="s">
        <v>50</v>
      </c>
      <c r="F9" s="2">
        <f t="shared" si="0"/>
        <v>4830000</v>
      </c>
      <c r="G9" s="2" t="s">
        <v>31</v>
      </c>
      <c r="H9" s="2">
        <v>4830000</v>
      </c>
      <c r="I9" s="2" t="s">
        <v>31</v>
      </c>
      <c r="J9" s="2" t="s">
        <v>31</v>
      </c>
      <c r="K9" s="2" t="s">
        <v>31</v>
      </c>
      <c r="L9" s="2" t="s">
        <v>31</v>
      </c>
      <c r="M9" s="2" t="s">
        <v>31</v>
      </c>
      <c r="N9" s="2" t="s">
        <v>31</v>
      </c>
      <c r="O9" s="2" t="s">
        <v>31</v>
      </c>
      <c r="P9" s="2" t="s">
        <v>31</v>
      </c>
      <c r="Q9" s="2" t="s">
        <v>31</v>
      </c>
      <c r="R9" s="2" t="s">
        <v>31</v>
      </c>
    </row>
    <row r="10" spans="1:18" ht="51.6" customHeight="1" x14ac:dyDescent="0.25">
      <c r="A10" t="s">
        <v>24</v>
      </c>
      <c r="B10" t="s">
        <v>52</v>
      </c>
      <c r="C10" t="s">
        <v>54</v>
      </c>
      <c r="D10" t="s">
        <v>55</v>
      </c>
      <c r="E10" s="2" t="s">
        <v>56</v>
      </c>
      <c r="F10" s="2">
        <f t="shared" si="0"/>
        <v>585849620</v>
      </c>
      <c r="G10" s="2">
        <v>42072900</v>
      </c>
      <c r="H10" s="2">
        <v>88579020</v>
      </c>
      <c r="I10" s="2">
        <v>42333100</v>
      </c>
      <c r="J10" s="2">
        <v>79346200</v>
      </c>
      <c r="K10" s="2">
        <v>39637100</v>
      </c>
      <c r="L10" s="2">
        <v>39637100</v>
      </c>
      <c r="M10" s="2">
        <v>79346200</v>
      </c>
      <c r="N10" s="2">
        <v>34910000</v>
      </c>
      <c r="O10" s="2">
        <v>34910000</v>
      </c>
      <c r="P10" s="2">
        <v>35026000</v>
      </c>
      <c r="Q10" s="2">
        <v>35026000</v>
      </c>
      <c r="R10" s="2">
        <v>35026000</v>
      </c>
    </row>
    <row r="11" spans="1:18" ht="51.6" customHeight="1" x14ac:dyDescent="0.25">
      <c r="A11" t="s">
        <v>24</v>
      </c>
      <c r="B11" t="s">
        <v>52</v>
      </c>
      <c r="C11" t="s">
        <v>54</v>
      </c>
      <c r="D11" t="s">
        <v>64</v>
      </c>
      <c r="E11" s="2" t="s">
        <v>65</v>
      </c>
      <c r="F11" s="2">
        <f t="shared" si="0"/>
        <v>73496726</v>
      </c>
      <c r="G11" s="2">
        <v>5671640</v>
      </c>
      <c r="H11" s="2">
        <v>5671640</v>
      </c>
      <c r="I11" s="2">
        <v>5708068</v>
      </c>
      <c r="J11" s="2">
        <v>10777666</v>
      </c>
      <c r="K11" s="2">
        <v>5388868</v>
      </c>
      <c r="L11" s="2">
        <v>5388868</v>
      </c>
      <c r="M11" s="2">
        <v>10777736</v>
      </c>
      <c r="N11" s="2">
        <v>4814132</v>
      </c>
      <c r="O11" s="2">
        <v>4814132</v>
      </c>
      <c r="P11" s="2">
        <v>4827992</v>
      </c>
      <c r="Q11" s="2">
        <v>4827992</v>
      </c>
      <c r="R11" s="2">
        <v>4827992</v>
      </c>
    </row>
    <row r="12" spans="1:18" ht="51.6" customHeight="1" x14ac:dyDescent="0.25">
      <c r="A12" t="s">
        <v>24</v>
      </c>
      <c r="B12" t="s">
        <v>52</v>
      </c>
      <c r="C12" t="s">
        <v>54</v>
      </c>
      <c r="D12" t="s">
        <v>73</v>
      </c>
      <c r="E12" s="2" t="s">
        <v>74</v>
      </c>
      <c r="F12" s="2">
        <f t="shared" si="0"/>
        <v>75320000</v>
      </c>
      <c r="G12" s="2">
        <v>5380000</v>
      </c>
      <c r="H12" s="2">
        <v>5380000</v>
      </c>
      <c r="I12" s="2">
        <v>5380000</v>
      </c>
      <c r="J12" s="2">
        <v>10760000</v>
      </c>
      <c r="K12" s="2">
        <v>5380000</v>
      </c>
      <c r="L12" s="2">
        <v>5380000</v>
      </c>
      <c r="M12" s="2">
        <v>10760000</v>
      </c>
      <c r="N12" s="2">
        <v>5380000</v>
      </c>
      <c r="O12" s="2">
        <v>5380000</v>
      </c>
      <c r="P12" s="2">
        <v>5380000</v>
      </c>
      <c r="Q12" s="2">
        <v>5380000</v>
      </c>
      <c r="R12" s="2">
        <v>5380000</v>
      </c>
    </row>
    <row r="13" spans="1:18" ht="51.6" customHeight="1" x14ac:dyDescent="0.25">
      <c r="A13" t="s">
        <v>24</v>
      </c>
      <c r="B13" t="s">
        <v>52</v>
      </c>
      <c r="C13" t="s">
        <v>54</v>
      </c>
      <c r="D13" t="s">
        <v>77</v>
      </c>
      <c r="E13" s="2" t="s">
        <v>78</v>
      </c>
      <c r="F13" s="2">
        <f t="shared" si="0"/>
        <v>8775000</v>
      </c>
      <c r="G13" s="2">
        <v>895000</v>
      </c>
      <c r="H13" s="2">
        <v>895000</v>
      </c>
      <c r="I13" s="2">
        <v>895000</v>
      </c>
      <c r="J13" s="2">
        <v>1430000</v>
      </c>
      <c r="K13" s="2">
        <v>715000</v>
      </c>
      <c r="L13" s="2">
        <v>715000</v>
      </c>
      <c r="M13" s="2">
        <v>1430000</v>
      </c>
      <c r="N13" s="2">
        <v>360000</v>
      </c>
      <c r="O13" s="2">
        <v>360000</v>
      </c>
      <c r="P13" s="2">
        <v>360000</v>
      </c>
      <c r="Q13" s="2">
        <v>360000</v>
      </c>
      <c r="R13" s="2">
        <v>360000</v>
      </c>
    </row>
    <row r="14" spans="1:18" ht="51.6" customHeight="1" x14ac:dyDescent="0.25">
      <c r="A14" t="s">
        <v>24</v>
      </c>
      <c r="B14" t="s">
        <v>52</v>
      </c>
      <c r="C14" t="s">
        <v>54</v>
      </c>
      <c r="D14" t="s">
        <v>83</v>
      </c>
      <c r="E14" s="2" t="s">
        <v>84</v>
      </c>
      <c r="F14" s="2">
        <f t="shared" si="0"/>
        <v>44610720</v>
      </c>
      <c r="G14" s="2">
        <v>3476160</v>
      </c>
      <c r="H14" s="2">
        <v>3476160</v>
      </c>
      <c r="I14" s="2">
        <v>4089883</v>
      </c>
      <c r="J14" s="2">
        <v>6157800</v>
      </c>
      <c r="K14" s="2">
        <v>3258900</v>
      </c>
      <c r="L14" s="2">
        <v>3258900</v>
      </c>
      <c r="M14" s="2">
        <v>6157800</v>
      </c>
      <c r="N14" s="2">
        <v>2824300</v>
      </c>
      <c r="O14" s="2">
        <v>2824300</v>
      </c>
      <c r="P14" s="2">
        <v>3437917</v>
      </c>
      <c r="Q14" s="2">
        <v>2824300</v>
      </c>
      <c r="R14" s="2">
        <v>2824300</v>
      </c>
    </row>
    <row r="15" spans="1:18" ht="51.6" customHeight="1" x14ac:dyDescent="0.25">
      <c r="A15" t="s">
        <v>24</v>
      </c>
      <c r="B15" t="s">
        <v>52</v>
      </c>
      <c r="C15" t="s">
        <v>54</v>
      </c>
      <c r="D15" t="s">
        <v>91</v>
      </c>
      <c r="E15" s="2" t="s">
        <v>92</v>
      </c>
      <c r="F15" s="2">
        <f>SUM(G15:R15)</f>
        <v>217000</v>
      </c>
      <c r="G15" s="2">
        <v>15500</v>
      </c>
      <c r="H15" s="2">
        <v>15500</v>
      </c>
      <c r="I15" s="2">
        <v>15500</v>
      </c>
      <c r="J15" s="2">
        <v>31000</v>
      </c>
      <c r="K15" s="2">
        <v>15500</v>
      </c>
      <c r="L15" s="2">
        <v>15500</v>
      </c>
      <c r="M15" s="2">
        <v>31000</v>
      </c>
      <c r="N15" s="2">
        <v>15500</v>
      </c>
      <c r="O15" s="2">
        <v>15500</v>
      </c>
      <c r="P15" s="2">
        <v>15500</v>
      </c>
      <c r="Q15" s="2">
        <v>15500</v>
      </c>
      <c r="R15" s="2">
        <v>15500</v>
      </c>
    </row>
    <row r="16" spans="1:18" ht="51.6" customHeight="1" x14ac:dyDescent="0.25">
      <c r="A16" t="s">
        <v>24</v>
      </c>
      <c r="B16" t="s">
        <v>52</v>
      </c>
      <c r="C16" t="s">
        <v>54</v>
      </c>
      <c r="D16" t="s">
        <v>95</v>
      </c>
      <c r="E16" s="2" t="s">
        <v>96</v>
      </c>
      <c r="F16" s="2">
        <f t="shared" si="0"/>
        <v>15795</v>
      </c>
      <c r="G16" s="2">
        <v>1128</v>
      </c>
      <c r="H16" s="2">
        <v>1128</v>
      </c>
      <c r="I16" s="2">
        <v>2891</v>
      </c>
      <c r="J16" s="2">
        <v>1128</v>
      </c>
      <c r="K16" s="2">
        <v>1128</v>
      </c>
      <c r="L16" s="2">
        <v>1128</v>
      </c>
      <c r="M16" s="2">
        <v>1624</v>
      </c>
      <c r="N16" s="2">
        <v>1128</v>
      </c>
      <c r="O16" s="2">
        <v>1128</v>
      </c>
      <c r="P16" s="2">
        <v>1128</v>
      </c>
      <c r="Q16" s="2">
        <v>1128</v>
      </c>
      <c r="R16" s="2">
        <v>1128</v>
      </c>
    </row>
    <row r="17" spans="1:18" ht="51.6" customHeight="1" x14ac:dyDescent="0.25">
      <c r="A17" t="s">
        <v>24</v>
      </c>
      <c r="B17" t="s">
        <v>52</v>
      </c>
      <c r="C17" t="s">
        <v>54</v>
      </c>
      <c r="D17" t="s">
        <v>100</v>
      </c>
      <c r="E17" s="2" t="s">
        <v>101</v>
      </c>
      <c r="F17" s="2">
        <f t="shared" si="0"/>
        <v>43583592</v>
      </c>
      <c r="G17" s="2">
        <v>3905946</v>
      </c>
      <c r="H17" s="2">
        <v>3905946</v>
      </c>
      <c r="I17" s="2">
        <v>3911267</v>
      </c>
      <c r="J17" s="2">
        <v>3726206</v>
      </c>
      <c r="K17" s="2">
        <v>3726206</v>
      </c>
      <c r="L17" s="2">
        <v>3726206</v>
      </c>
      <c r="M17" s="2">
        <v>3726206</v>
      </c>
      <c r="N17" s="2">
        <v>3391093</v>
      </c>
      <c r="O17" s="2">
        <v>3391129</v>
      </c>
      <c r="P17" s="2">
        <v>3391129</v>
      </c>
      <c r="Q17" s="2">
        <v>3391129</v>
      </c>
      <c r="R17" s="2">
        <v>3391129</v>
      </c>
    </row>
    <row r="18" spans="1:18" ht="51.6" customHeight="1" x14ac:dyDescent="0.25">
      <c r="A18" t="s">
        <v>24</v>
      </c>
      <c r="B18" t="s">
        <v>52</v>
      </c>
      <c r="C18" t="s">
        <v>54</v>
      </c>
      <c r="D18" t="s">
        <v>107</v>
      </c>
      <c r="E18" s="2" t="s">
        <v>108</v>
      </c>
      <c r="F18" s="2">
        <f t="shared" si="0"/>
        <v>1104168</v>
      </c>
      <c r="G18" s="2">
        <v>100975</v>
      </c>
      <c r="H18" s="2">
        <v>100975</v>
      </c>
      <c r="I18" s="2">
        <v>101599</v>
      </c>
      <c r="J18" s="2">
        <v>95215</v>
      </c>
      <c r="K18" s="2">
        <v>95215</v>
      </c>
      <c r="L18" s="2">
        <v>95215</v>
      </c>
      <c r="M18" s="2">
        <v>95215</v>
      </c>
      <c r="N18" s="2">
        <v>83785</v>
      </c>
      <c r="O18" s="2">
        <v>83785</v>
      </c>
      <c r="P18" s="2">
        <v>84062</v>
      </c>
      <c r="Q18" s="2">
        <v>84065</v>
      </c>
      <c r="R18" s="2">
        <v>84062</v>
      </c>
    </row>
    <row r="19" spans="1:18" ht="51.6" customHeight="1" x14ac:dyDescent="0.25">
      <c r="A19" t="s">
        <v>24</v>
      </c>
      <c r="B19" t="s">
        <v>52</v>
      </c>
      <c r="C19" t="s">
        <v>54</v>
      </c>
      <c r="D19" t="s">
        <v>115</v>
      </c>
      <c r="E19" s="2" t="s">
        <v>116</v>
      </c>
      <c r="F19" s="2">
        <f t="shared" si="0"/>
        <v>3312504</v>
      </c>
      <c r="G19" s="2">
        <v>302925</v>
      </c>
      <c r="H19" s="2">
        <v>302925</v>
      </c>
      <c r="I19" s="2">
        <v>304798</v>
      </c>
      <c r="J19" s="2">
        <v>285646</v>
      </c>
      <c r="K19" s="2">
        <v>285646</v>
      </c>
      <c r="L19" s="2">
        <v>285646</v>
      </c>
      <c r="M19" s="2">
        <v>285646</v>
      </c>
      <c r="N19" s="2">
        <v>251356</v>
      </c>
      <c r="O19" s="2">
        <v>251356</v>
      </c>
      <c r="P19" s="2">
        <v>252187</v>
      </c>
      <c r="Q19" s="2">
        <v>252186</v>
      </c>
      <c r="R19" s="2">
        <v>252187</v>
      </c>
    </row>
    <row r="20" spans="1:18" ht="51.6" customHeight="1" x14ac:dyDescent="0.25">
      <c r="A20" t="s">
        <v>24</v>
      </c>
      <c r="B20" t="s">
        <v>52</v>
      </c>
      <c r="C20" t="s">
        <v>54</v>
      </c>
      <c r="D20" t="s">
        <v>123</v>
      </c>
      <c r="E20" s="2" t="s">
        <v>124</v>
      </c>
      <c r="F20" s="2">
        <f t="shared" si="0"/>
        <v>2300376</v>
      </c>
      <c r="G20" s="2">
        <v>210365</v>
      </c>
      <c r="H20" s="2">
        <v>210365</v>
      </c>
      <c r="I20" s="2">
        <v>211666</v>
      </c>
      <c r="J20" s="2">
        <v>198366</v>
      </c>
      <c r="K20" s="2">
        <v>198366</v>
      </c>
      <c r="L20" s="2">
        <v>198366</v>
      </c>
      <c r="M20" s="2">
        <v>198366</v>
      </c>
      <c r="N20" s="2">
        <v>174573</v>
      </c>
      <c r="O20" s="2">
        <v>174553</v>
      </c>
      <c r="P20" s="2">
        <v>175130</v>
      </c>
      <c r="Q20" s="2">
        <v>175130</v>
      </c>
      <c r="R20" s="2">
        <v>175130</v>
      </c>
    </row>
    <row r="21" spans="1:18" ht="51.6" customHeight="1" x14ac:dyDescent="0.25">
      <c r="A21" t="s">
        <v>24</v>
      </c>
      <c r="B21" t="s">
        <v>52</v>
      </c>
      <c r="C21" t="s">
        <v>54</v>
      </c>
      <c r="D21" t="s">
        <v>131</v>
      </c>
      <c r="E21" s="2" t="s">
        <v>132</v>
      </c>
      <c r="F21" s="2">
        <f t="shared" si="0"/>
        <v>602850000</v>
      </c>
      <c r="G21" s="2">
        <v>48200000</v>
      </c>
      <c r="H21" s="2">
        <v>48200000</v>
      </c>
      <c r="I21" s="2">
        <v>48200000</v>
      </c>
      <c r="J21" s="2">
        <v>70425000</v>
      </c>
      <c r="K21" s="2">
        <v>46950000</v>
      </c>
      <c r="L21" s="2">
        <v>46950000</v>
      </c>
      <c r="M21" s="2">
        <v>70425000</v>
      </c>
      <c r="N21" s="2">
        <v>44700000</v>
      </c>
      <c r="O21" s="2">
        <v>44700000</v>
      </c>
      <c r="P21" s="2">
        <v>44700000</v>
      </c>
      <c r="Q21" s="2">
        <v>44700000</v>
      </c>
      <c r="R21" s="2">
        <v>44700000</v>
      </c>
    </row>
    <row r="22" spans="1:18" ht="51.6" customHeight="1" x14ac:dyDescent="0.25">
      <c r="A22" t="s">
        <v>24</v>
      </c>
      <c r="B22" t="s">
        <v>52</v>
      </c>
      <c r="C22" t="s">
        <v>54</v>
      </c>
      <c r="D22" t="s">
        <v>137</v>
      </c>
      <c r="E22" s="2" t="s">
        <v>138</v>
      </c>
      <c r="F22" s="2">
        <f t="shared" si="0"/>
        <v>14120000</v>
      </c>
      <c r="G22" s="2" t="s">
        <v>31</v>
      </c>
      <c r="H22" s="2">
        <v>3530000</v>
      </c>
      <c r="I22" s="2">
        <v>0</v>
      </c>
      <c r="J22" s="2">
        <v>3530000</v>
      </c>
      <c r="K22" s="2" t="s">
        <v>31</v>
      </c>
      <c r="L22" s="2">
        <v>3530000</v>
      </c>
      <c r="M22" s="2" t="s">
        <v>31</v>
      </c>
      <c r="N22" s="2">
        <v>3530000</v>
      </c>
      <c r="O22" s="2" t="s">
        <v>31</v>
      </c>
      <c r="P22" s="2" t="s">
        <v>31</v>
      </c>
      <c r="Q22" s="2" t="s">
        <v>31</v>
      </c>
      <c r="R22" s="2" t="s">
        <v>31</v>
      </c>
    </row>
    <row r="23" spans="1:18" ht="51.6" customHeight="1" x14ac:dyDescent="0.25">
      <c r="A23" t="s">
        <v>24</v>
      </c>
      <c r="B23" t="s">
        <v>141</v>
      </c>
      <c r="C23" t="s">
        <v>143</v>
      </c>
      <c r="D23" t="s">
        <v>144</v>
      </c>
      <c r="E23" s="2" t="s">
        <v>145</v>
      </c>
      <c r="F23" s="2">
        <f t="shared" si="0"/>
        <v>15000000</v>
      </c>
      <c r="G23" s="2" t="s">
        <v>31</v>
      </c>
      <c r="H23" s="2">
        <v>15000000</v>
      </c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2" t="s">
        <v>31</v>
      </c>
      <c r="O23" s="2" t="s">
        <v>31</v>
      </c>
      <c r="P23" s="2" t="s">
        <v>31</v>
      </c>
      <c r="Q23" s="2" t="s">
        <v>31</v>
      </c>
      <c r="R23" s="2" t="s">
        <v>31</v>
      </c>
    </row>
    <row r="24" spans="1:18" s="23" customFormat="1" ht="51.6" customHeight="1" x14ac:dyDescent="0.25">
      <c r="A24" s="23" t="s">
        <v>24</v>
      </c>
      <c r="B24" s="23" t="s">
        <v>141</v>
      </c>
      <c r="C24" s="23" t="s">
        <v>147</v>
      </c>
      <c r="D24" s="23" t="s">
        <v>36</v>
      </c>
      <c r="E24" s="24" t="s">
        <v>148</v>
      </c>
      <c r="F24" s="24">
        <f t="shared" si="0"/>
        <v>24090000</v>
      </c>
      <c r="G24" s="24">
        <v>2190000</v>
      </c>
      <c r="H24" s="24">
        <v>2190000</v>
      </c>
      <c r="I24" s="24">
        <v>2190000</v>
      </c>
      <c r="J24" s="24" t="s">
        <v>31</v>
      </c>
      <c r="K24" s="24">
        <v>2190000</v>
      </c>
      <c r="L24" s="24">
        <v>2190000</v>
      </c>
      <c r="M24" s="24">
        <v>2190000</v>
      </c>
      <c r="N24" s="24">
        <v>2190000</v>
      </c>
      <c r="O24" s="24">
        <v>2190000</v>
      </c>
      <c r="P24" s="24">
        <v>2190000</v>
      </c>
      <c r="Q24" s="24">
        <v>2190000</v>
      </c>
      <c r="R24" s="24">
        <v>2190000</v>
      </c>
    </row>
    <row r="25" spans="1:18" s="23" customFormat="1" ht="51.6" customHeight="1" x14ac:dyDescent="0.25">
      <c r="A25" s="23" t="s">
        <v>24</v>
      </c>
      <c r="B25" s="23" t="s">
        <v>141</v>
      </c>
      <c r="C25" s="23" t="s">
        <v>147</v>
      </c>
      <c r="D25" s="23" t="s">
        <v>150</v>
      </c>
      <c r="E25" s="24" t="s">
        <v>151</v>
      </c>
      <c r="F25" s="24">
        <f t="shared" si="0"/>
        <v>3895000</v>
      </c>
      <c r="G25" s="24">
        <v>380000</v>
      </c>
      <c r="H25" s="24">
        <v>380000</v>
      </c>
      <c r="I25" s="24">
        <v>380000</v>
      </c>
      <c r="J25" s="24" t="s">
        <v>31</v>
      </c>
      <c r="K25" s="24">
        <v>380000</v>
      </c>
      <c r="L25" s="24">
        <v>380000</v>
      </c>
      <c r="M25" s="24">
        <v>380000</v>
      </c>
      <c r="N25" s="24">
        <v>380000</v>
      </c>
      <c r="O25" s="24">
        <v>380000</v>
      </c>
      <c r="P25" s="24">
        <v>95000</v>
      </c>
      <c r="Q25" s="24">
        <v>380000</v>
      </c>
      <c r="R25" s="24">
        <v>380000</v>
      </c>
    </row>
    <row r="26" spans="1:18" s="23" customFormat="1" ht="51.6" customHeight="1" x14ac:dyDescent="0.25">
      <c r="A26" s="23" t="s">
        <v>24</v>
      </c>
      <c r="B26" s="23" t="s">
        <v>141</v>
      </c>
      <c r="C26" s="23" t="s">
        <v>155</v>
      </c>
      <c r="D26" s="23" t="s">
        <v>29</v>
      </c>
      <c r="E26" s="24" t="s">
        <v>156</v>
      </c>
      <c r="F26" s="24">
        <f t="shared" si="0"/>
        <v>4283000</v>
      </c>
      <c r="G26" s="24">
        <v>356000</v>
      </c>
      <c r="H26" s="24">
        <v>356000</v>
      </c>
      <c r="I26" s="24">
        <v>356000</v>
      </c>
      <c r="J26" s="24">
        <v>356000</v>
      </c>
      <c r="K26" s="24">
        <v>356000</v>
      </c>
      <c r="L26" s="24">
        <v>356000</v>
      </c>
      <c r="M26" s="24">
        <v>356000</v>
      </c>
      <c r="N26" s="24">
        <v>356000</v>
      </c>
      <c r="O26" s="24">
        <v>367000</v>
      </c>
      <c r="P26" s="24">
        <v>356000</v>
      </c>
      <c r="Q26" s="24">
        <v>356000</v>
      </c>
      <c r="R26" s="24">
        <v>356000</v>
      </c>
    </row>
    <row r="27" spans="1:18" s="23" customFormat="1" ht="51.6" customHeight="1" x14ac:dyDescent="0.25">
      <c r="A27" s="23" t="s">
        <v>24</v>
      </c>
      <c r="B27" s="23" t="s">
        <v>141</v>
      </c>
      <c r="C27" s="23" t="s">
        <v>155</v>
      </c>
      <c r="D27" s="23" t="s">
        <v>159</v>
      </c>
      <c r="E27" s="24" t="s">
        <v>160</v>
      </c>
      <c r="F27" s="24">
        <f t="shared" si="0"/>
        <v>845800</v>
      </c>
      <c r="G27" s="24" t="s">
        <v>31</v>
      </c>
      <c r="H27" s="24">
        <v>422900</v>
      </c>
      <c r="I27" s="24" t="s">
        <v>31</v>
      </c>
      <c r="J27" s="24" t="s">
        <v>31</v>
      </c>
      <c r="K27" s="24" t="s">
        <v>31</v>
      </c>
      <c r="L27" s="24" t="s">
        <v>31</v>
      </c>
      <c r="M27" s="24" t="s">
        <v>31</v>
      </c>
      <c r="N27" s="24">
        <v>422900</v>
      </c>
      <c r="O27" s="24" t="s">
        <v>31</v>
      </c>
      <c r="P27" s="24" t="s">
        <v>31</v>
      </c>
      <c r="Q27" s="24" t="s">
        <v>31</v>
      </c>
      <c r="R27" s="24" t="s">
        <v>31</v>
      </c>
    </row>
    <row r="28" spans="1:18" s="23" customFormat="1" ht="51.6" customHeight="1" x14ac:dyDescent="0.25">
      <c r="A28" s="23" t="s">
        <v>24</v>
      </c>
      <c r="B28" s="23" t="s">
        <v>141</v>
      </c>
      <c r="C28" s="23" t="s">
        <v>163</v>
      </c>
      <c r="D28" s="23" t="s">
        <v>164</v>
      </c>
      <c r="E28" s="24" t="s">
        <v>165</v>
      </c>
      <c r="F28" s="24">
        <f>SUM(G28:R28)</f>
        <v>6924000</v>
      </c>
      <c r="G28" s="24">
        <v>577000</v>
      </c>
      <c r="H28" s="24">
        <v>577000</v>
      </c>
      <c r="I28" s="24">
        <v>577000</v>
      </c>
      <c r="J28" s="24">
        <v>577000</v>
      </c>
      <c r="K28" s="24">
        <v>577000</v>
      </c>
      <c r="L28" s="24">
        <v>577000</v>
      </c>
      <c r="M28" s="24">
        <v>577000</v>
      </c>
      <c r="N28" s="24">
        <v>577000</v>
      </c>
      <c r="O28" s="24">
        <v>577000</v>
      </c>
      <c r="P28" s="24">
        <v>577000</v>
      </c>
      <c r="Q28" s="24">
        <v>577000</v>
      </c>
      <c r="R28" s="24">
        <v>577000</v>
      </c>
    </row>
    <row r="29" spans="1:18" s="23" customFormat="1" ht="51.6" customHeight="1" x14ac:dyDescent="0.25">
      <c r="A29" s="23" t="s">
        <v>24</v>
      </c>
      <c r="B29" s="23" t="s">
        <v>141</v>
      </c>
      <c r="C29" s="23" t="s">
        <v>168</v>
      </c>
      <c r="D29" s="23" t="s">
        <v>29</v>
      </c>
      <c r="E29" s="24" t="s">
        <v>169</v>
      </c>
      <c r="F29" s="24">
        <f t="shared" si="0"/>
        <v>2880150</v>
      </c>
      <c r="G29" s="24">
        <v>1405700</v>
      </c>
      <c r="H29" s="24">
        <v>0</v>
      </c>
      <c r="I29" s="24" t="s">
        <v>31</v>
      </c>
      <c r="J29" s="24" t="s">
        <v>31</v>
      </c>
      <c r="K29" s="24" t="s">
        <v>31</v>
      </c>
      <c r="L29" s="24" t="s">
        <v>31</v>
      </c>
      <c r="M29" s="24">
        <v>1474450</v>
      </c>
      <c r="N29" s="24" t="s">
        <v>31</v>
      </c>
      <c r="O29" s="24" t="s">
        <v>31</v>
      </c>
      <c r="P29" s="24" t="s">
        <v>31</v>
      </c>
      <c r="Q29" s="24" t="s">
        <v>31</v>
      </c>
      <c r="R29" s="24" t="s">
        <v>31</v>
      </c>
    </row>
    <row r="30" spans="1:18" s="23" customFormat="1" ht="51.6" customHeight="1" x14ac:dyDescent="0.25">
      <c r="A30" s="23" t="s">
        <v>24</v>
      </c>
      <c r="B30" s="23" t="s">
        <v>141</v>
      </c>
      <c r="C30" s="23" t="s">
        <v>168</v>
      </c>
      <c r="D30" s="23" t="s">
        <v>33</v>
      </c>
      <c r="E30" s="24" t="s">
        <v>172</v>
      </c>
      <c r="F30" s="24">
        <f t="shared" si="0"/>
        <v>3900000</v>
      </c>
      <c r="G30" s="24">
        <v>1950000</v>
      </c>
      <c r="H30" s="24" t="s">
        <v>31</v>
      </c>
      <c r="I30" s="24" t="s">
        <v>31</v>
      </c>
      <c r="J30" s="24" t="s">
        <v>31</v>
      </c>
      <c r="K30" s="24" t="s">
        <v>31</v>
      </c>
      <c r="L30" s="24" t="s">
        <v>31</v>
      </c>
      <c r="M30" s="24">
        <v>1950000</v>
      </c>
      <c r="N30" s="24" t="s">
        <v>31</v>
      </c>
      <c r="O30" s="24" t="s">
        <v>31</v>
      </c>
      <c r="P30" s="24" t="s">
        <v>31</v>
      </c>
      <c r="Q30" s="24" t="s">
        <v>31</v>
      </c>
      <c r="R30" s="24" t="s">
        <v>31</v>
      </c>
    </row>
    <row r="31" spans="1:18" s="23" customFormat="1" ht="51.6" customHeight="1" x14ac:dyDescent="0.25">
      <c r="A31" s="23" t="s">
        <v>24</v>
      </c>
      <c r="B31" s="23" t="s">
        <v>141</v>
      </c>
      <c r="C31" s="23" t="s">
        <v>168</v>
      </c>
      <c r="D31" s="23" t="s">
        <v>174</v>
      </c>
      <c r="E31" s="24" t="s">
        <v>175</v>
      </c>
      <c r="F31" s="24">
        <f t="shared" si="0"/>
        <v>1000000</v>
      </c>
      <c r="G31" s="24">
        <v>500000</v>
      </c>
      <c r="H31" s="24" t="s">
        <v>31</v>
      </c>
      <c r="I31" s="24" t="s">
        <v>31</v>
      </c>
      <c r="J31" s="24" t="s">
        <v>31</v>
      </c>
      <c r="K31" s="24" t="s">
        <v>31</v>
      </c>
      <c r="L31" s="24" t="s">
        <v>31</v>
      </c>
      <c r="M31" s="24">
        <v>500000</v>
      </c>
      <c r="N31" s="24" t="s">
        <v>31</v>
      </c>
      <c r="O31" s="24" t="s">
        <v>31</v>
      </c>
      <c r="P31" s="24" t="s">
        <v>31</v>
      </c>
      <c r="Q31" s="24" t="s">
        <v>31</v>
      </c>
      <c r="R31" s="24" t="s">
        <v>31</v>
      </c>
    </row>
    <row r="32" spans="1:18" s="23" customFormat="1" ht="51.6" customHeight="1" x14ac:dyDescent="0.25">
      <c r="A32" s="23" t="s">
        <v>24</v>
      </c>
      <c r="B32" s="23" t="s">
        <v>141</v>
      </c>
      <c r="C32" s="23" t="s">
        <v>168</v>
      </c>
      <c r="D32" s="23" t="s">
        <v>177</v>
      </c>
      <c r="E32" s="24" t="s">
        <v>178</v>
      </c>
      <c r="F32" s="24">
        <f t="shared" si="0"/>
        <v>4141600</v>
      </c>
      <c r="G32" s="24">
        <v>2070800</v>
      </c>
      <c r="H32" s="24" t="s">
        <v>31</v>
      </c>
      <c r="I32" s="24" t="s">
        <v>31</v>
      </c>
      <c r="J32" s="24" t="s">
        <v>31</v>
      </c>
      <c r="K32" s="24" t="s">
        <v>31</v>
      </c>
      <c r="L32" s="24" t="s">
        <v>31</v>
      </c>
      <c r="M32" s="24">
        <v>2070800</v>
      </c>
      <c r="N32" s="24" t="s">
        <v>31</v>
      </c>
      <c r="O32" s="24" t="s">
        <v>31</v>
      </c>
      <c r="P32" s="24" t="s">
        <v>31</v>
      </c>
      <c r="Q32" s="24" t="s">
        <v>31</v>
      </c>
      <c r="R32" s="24" t="s">
        <v>31</v>
      </c>
    </row>
    <row r="33" spans="1:18" ht="51.6" customHeight="1" x14ac:dyDescent="0.25">
      <c r="A33" t="s">
        <v>24</v>
      </c>
      <c r="B33" t="s">
        <v>141</v>
      </c>
      <c r="C33" t="s">
        <v>181</v>
      </c>
      <c r="D33" t="s">
        <v>182</v>
      </c>
      <c r="E33" s="2" t="s">
        <v>183</v>
      </c>
      <c r="F33" s="2">
        <f t="shared" si="0"/>
        <v>50100000</v>
      </c>
      <c r="G33" s="2">
        <v>3220000</v>
      </c>
      <c r="H33" s="2">
        <v>4500000</v>
      </c>
      <c r="I33" s="2">
        <v>4930000</v>
      </c>
      <c r="J33" s="2">
        <v>800000</v>
      </c>
      <c r="K33" s="2">
        <v>4930000</v>
      </c>
      <c r="L33" s="2">
        <v>4930000</v>
      </c>
      <c r="M33" s="2">
        <v>4500000</v>
      </c>
      <c r="N33" s="2">
        <v>4000000</v>
      </c>
      <c r="O33" s="2">
        <v>4430000</v>
      </c>
      <c r="P33" s="2">
        <v>4000000</v>
      </c>
      <c r="Q33" s="2">
        <v>4930000</v>
      </c>
      <c r="R33" s="2">
        <v>4930000</v>
      </c>
    </row>
    <row r="34" spans="1:18" s="23" customFormat="1" ht="51.6" customHeight="1" x14ac:dyDescent="0.25">
      <c r="A34" s="23" t="s">
        <v>24</v>
      </c>
      <c r="B34" s="23" t="s">
        <v>141</v>
      </c>
      <c r="C34" s="23" t="s">
        <v>181</v>
      </c>
      <c r="D34" s="23" t="s">
        <v>190</v>
      </c>
      <c r="E34" s="24" t="s">
        <v>191</v>
      </c>
      <c r="F34" s="24">
        <f t="shared" si="0"/>
        <v>4100000</v>
      </c>
      <c r="G34" s="24" t="s">
        <v>31</v>
      </c>
      <c r="H34" s="24">
        <v>820000</v>
      </c>
      <c r="I34" s="24">
        <v>820000</v>
      </c>
      <c r="J34" s="24" t="s">
        <v>31</v>
      </c>
      <c r="K34" s="24">
        <v>820000</v>
      </c>
      <c r="L34" s="24" t="s">
        <v>31</v>
      </c>
      <c r="M34" s="24" t="s">
        <v>31</v>
      </c>
      <c r="N34" s="24">
        <v>820000</v>
      </c>
      <c r="O34" s="24" t="s">
        <v>31</v>
      </c>
      <c r="P34" s="24">
        <v>820000</v>
      </c>
      <c r="Q34" s="24" t="s">
        <v>31</v>
      </c>
      <c r="R34" s="24" t="s">
        <v>31</v>
      </c>
    </row>
    <row r="35" spans="1:18" s="23" customFormat="1" ht="51.6" customHeight="1" x14ac:dyDescent="0.25">
      <c r="A35" s="23" t="s">
        <v>24</v>
      </c>
      <c r="B35" s="23" t="s">
        <v>194</v>
      </c>
      <c r="C35" s="23" t="s">
        <v>196</v>
      </c>
      <c r="D35" s="23" t="s">
        <v>197</v>
      </c>
      <c r="E35" s="24" t="s">
        <v>198</v>
      </c>
      <c r="F35" s="24">
        <f t="shared" si="0"/>
        <v>8640000</v>
      </c>
      <c r="G35" s="24">
        <v>720000</v>
      </c>
      <c r="H35" s="24">
        <v>720000</v>
      </c>
      <c r="I35" s="24">
        <v>720000</v>
      </c>
      <c r="J35" s="24">
        <v>720000</v>
      </c>
      <c r="K35" s="24">
        <v>720000</v>
      </c>
      <c r="L35" s="24">
        <v>720000</v>
      </c>
      <c r="M35" s="24">
        <v>720000</v>
      </c>
      <c r="N35" s="24">
        <v>720000</v>
      </c>
      <c r="O35" s="24">
        <v>720000</v>
      </c>
      <c r="P35" s="24">
        <v>720000</v>
      </c>
      <c r="Q35" s="24">
        <v>720000</v>
      </c>
      <c r="R35" s="24">
        <v>720000</v>
      </c>
    </row>
    <row r="36" spans="1:18" s="23" customFormat="1" ht="51.6" customHeight="1" x14ac:dyDescent="0.25">
      <c r="A36" s="23" t="s">
        <v>24</v>
      </c>
      <c r="B36" s="23" t="s">
        <v>194</v>
      </c>
      <c r="C36" s="23" t="s">
        <v>196</v>
      </c>
      <c r="D36" s="23" t="s">
        <v>200</v>
      </c>
      <c r="E36" s="24" t="s">
        <v>201</v>
      </c>
      <c r="F36" s="24">
        <f t="shared" si="0"/>
        <v>9809800</v>
      </c>
      <c r="G36" s="24">
        <v>1009800</v>
      </c>
      <c r="H36" s="24">
        <v>800000</v>
      </c>
      <c r="I36" s="24">
        <v>800000</v>
      </c>
      <c r="J36" s="24">
        <v>800000</v>
      </c>
      <c r="K36" s="24">
        <v>800000</v>
      </c>
      <c r="L36" s="24">
        <v>800000</v>
      </c>
      <c r="M36" s="24">
        <v>800000</v>
      </c>
      <c r="N36" s="24">
        <v>800000</v>
      </c>
      <c r="O36" s="24">
        <v>800000</v>
      </c>
      <c r="P36" s="24">
        <v>800000</v>
      </c>
      <c r="Q36" s="24">
        <v>800000</v>
      </c>
      <c r="R36" s="24">
        <v>800000</v>
      </c>
    </row>
    <row r="37" spans="1:18" s="23" customFormat="1" ht="51.6" customHeight="1" x14ac:dyDescent="0.25">
      <c r="A37" s="23" t="s">
        <v>24</v>
      </c>
      <c r="B37" s="23" t="s">
        <v>194</v>
      </c>
      <c r="C37" s="23" t="s">
        <v>204</v>
      </c>
      <c r="D37" s="23" t="s">
        <v>205</v>
      </c>
      <c r="E37" s="24" t="s">
        <v>206</v>
      </c>
      <c r="F37" s="24">
        <f t="shared" si="0"/>
        <v>3924100</v>
      </c>
      <c r="G37" s="24">
        <v>1962050</v>
      </c>
      <c r="H37" s="24" t="s">
        <v>31</v>
      </c>
      <c r="I37" s="24" t="s">
        <v>31</v>
      </c>
      <c r="J37" s="24" t="s">
        <v>31</v>
      </c>
      <c r="K37" s="24" t="s">
        <v>31</v>
      </c>
      <c r="L37" s="24" t="s">
        <v>31</v>
      </c>
      <c r="M37" s="24">
        <v>1962050</v>
      </c>
      <c r="N37" s="24" t="s">
        <v>31</v>
      </c>
      <c r="O37" s="24" t="s">
        <v>31</v>
      </c>
      <c r="P37" s="24" t="s">
        <v>31</v>
      </c>
      <c r="Q37" s="24" t="s">
        <v>31</v>
      </c>
      <c r="R37" s="24" t="s">
        <v>31</v>
      </c>
    </row>
    <row r="38" spans="1:18" ht="51.6" customHeight="1" x14ac:dyDescent="0.25">
      <c r="A38" t="s">
        <v>24</v>
      </c>
      <c r="B38" t="s">
        <v>194</v>
      </c>
      <c r="C38" t="s">
        <v>204</v>
      </c>
      <c r="D38" t="s">
        <v>208</v>
      </c>
      <c r="E38" s="2" t="s">
        <v>209</v>
      </c>
      <c r="F38" s="2">
        <f t="shared" si="0"/>
        <v>75240000</v>
      </c>
      <c r="G38" s="2">
        <v>6270000</v>
      </c>
      <c r="H38" s="2">
        <v>6270000</v>
      </c>
      <c r="I38" s="2">
        <v>6270000</v>
      </c>
      <c r="J38" s="2">
        <v>6270000</v>
      </c>
      <c r="K38" s="2">
        <v>6270000</v>
      </c>
      <c r="L38" s="2">
        <v>6270000</v>
      </c>
      <c r="M38" s="2">
        <v>6270000</v>
      </c>
      <c r="N38" s="2">
        <v>6270000</v>
      </c>
      <c r="O38" s="2">
        <v>6270000</v>
      </c>
      <c r="P38" s="2">
        <v>6270000</v>
      </c>
      <c r="Q38" s="2">
        <v>6270000</v>
      </c>
      <c r="R38" s="2">
        <v>6270000</v>
      </c>
    </row>
    <row r="39" spans="1:18" ht="51.6" customHeight="1" x14ac:dyDescent="0.25">
      <c r="A39" t="s">
        <v>24</v>
      </c>
      <c r="B39" t="s">
        <v>194</v>
      </c>
      <c r="C39" t="s">
        <v>204</v>
      </c>
      <c r="D39" t="s">
        <v>211</v>
      </c>
      <c r="E39" s="2" t="s">
        <v>212</v>
      </c>
      <c r="F39" s="2">
        <f t="shared" si="0"/>
        <v>33000000</v>
      </c>
      <c r="G39" s="2">
        <v>2750000</v>
      </c>
      <c r="H39" s="2">
        <v>2750000</v>
      </c>
      <c r="I39" s="2">
        <v>2750000</v>
      </c>
      <c r="J39" s="2">
        <v>2750000</v>
      </c>
      <c r="K39" s="2">
        <v>2750000</v>
      </c>
      <c r="L39" s="2">
        <v>2750000</v>
      </c>
      <c r="M39" s="2">
        <v>2750000</v>
      </c>
      <c r="N39" s="2">
        <v>2750000</v>
      </c>
      <c r="O39" s="2">
        <v>2750000</v>
      </c>
      <c r="P39" s="2">
        <v>2750000</v>
      </c>
      <c r="Q39" s="2">
        <v>2750000</v>
      </c>
      <c r="R39" s="2">
        <v>2750000</v>
      </c>
    </row>
    <row r="40" spans="1:18" ht="51.6" customHeight="1" x14ac:dyDescent="0.25">
      <c r="A40" t="s">
        <v>24</v>
      </c>
      <c r="B40" t="s">
        <v>194</v>
      </c>
      <c r="C40" t="s">
        <v>204</v>
      </c>
      <c r="D40" t="s">
        <v>214</v>
      </c>
      <c r="E40" s="2" t="s">
        <v>215</v>
      </c>
      <c r="F40" s="2">
        <f t="shared" si="0"/>
        <v>7067220</v>
      </c>
      <c r="G40" s="2">
        <v>588935</v>
      </c>
      <c r="H40" s="2">
        <v>588935</v>
      </c>
      <c r="I40" s="2">
        <v>588935</v>
      </c>
      <c r="J40" s="2">
        <v>588935</v>
      </c>
      <c r="K40" s="2">
        <v>588935</v>
      </c>
      <c r="L40" s="2">
        <v>588935</v>
      </c>
      <c r="M40" s="2">
        <v>588935</v>
      </c>
      <c r="N40" s="2">
        <v>588935</v>
      </c>
      <c r="O40" s="2">
        <v>588935</v>
      </c>
      <c r="P40" s="2">
        <v>588935</v>
      </c>
      <c r="Q40" s="2">
        <v>588935</v>
      </c>
      <c r="R40" s="2">
        <v>588935</v>
      </c>
    </row>
    <row r="41" spans="1:18" ht="51.6" customHeight="1" x14ac:dyDescent="0.25">
      <c r="A41" t="s">
        <v>24</v>
      </c>
      <c r="B41" t="s">
        <v>194</v>
      </c>
      <c r="C41" t="s">
        <v>204</v>
      </c>
      <c r="D41" t="s">
        <v>217</v>
      </c>
      <c r="E41" s="2" t="s">
        <v>218</v>
      </c>
      <c r="F41" s="2">
        <f t="shared" si="0"/>
        <v>403200</v>
      </c>
      <c r="G41" s="2">
        <v>33600</v>
      </c>
      <c r="H41" s="2">
        <v>33600</v>
      </c>
      <c r="I41" s="2">
        <v>33600</v>
      </c>
      <c r="J41" s="2">
        <v>33600</v>
      </c>
      <c r="K41" s="2">
        <v>33600</v>
      </c>
      <c r="L41" s="2">
        <v>33600</v>
      </c>
      <c r="M41" s="2">
        <v>33600</v>
      </c>
      <c r="N41" s="2">
        <v>33600</v>
      </c>
      <c r="O41" s="2">
        <v>33600</v>
      </c>
      <c r="P41" s="2">
        <v>33600</v>
      </c>
      <c r="Q41" s="2">
        <v>33600</v>
      </c>
      <c r="R41" s="2">
        <v>33600</v>
      </c>
    </row>
    <row r="42" spans="1:18" ht="51.6" customHeight="1" x14ac:dyDescent="0.25">
      <c r="A42" t="s">
        <v>24</v>
      </c>
      <c r="B42" t="s">
        <v>194</v>
      </c>
      <c r="C42" t="s">
        <v>204</v>
      </c>
      <c r="D42" t="s">
        <v>220</v>
      </c>
      <c r="E42" s="2" t="s">
        <v>221</v>
      </c>
      <c r="F42" s="2">
        <f t="shared" si="0"/>
        <v>504000</v>
      </c>
      <c r="G42" s="2">
        <v>42000</v>
      </c>
      <c r="H42" s="2">
        <v>42000</v>
      </c>
      <c r="I42" s="2">
        <v>42000</v>
      </c>
      <c r="J42" s="2">
        <v>42000</v>
      </c>
      <c r="K42" s="2">
        <v>42000</v>
      </c>
      <c r="L42" s="2">
        <v>42000</v>
      </c>
      <c r="M42" s="2">
        <v>42000</v>
      </c>
      <c r="N42" s="2">
        <v>42000</v>
      </c>
      <c r="O42" s="2">
        <v>42000</v>
      </c>
      <c r="P42" s="2">
        <v>42000</v>
      </c>
      <c r="Q42" s="2">
        <v>42000</v>
      </c>
      <c r="R42" s="2">
        <v>42000</v>
      </c>
    </row>
    <row r="43" spans="1:18" s="23" customFormat="1" ht="51.6" customHeight="1" x14ac:dyDescent="0.25">
      <c r="A43" s="23" t="s">
        <v>24</v>
      </c>
      <c r="B43" s="23" t="s">
        <v>224</v>
      </c>
      <c r="C43" s="23" t="s">
        <v>226</v>
      </c>
      <c r="D43" s="23" t="s">
        <v>227</v>
      </c>
      <c r="E43" s="24" t="s">
        <v>228</v>
      </c>
      <c r="F43" s="24">
        <f t="shared" si="0"/>
        <v>8544000</v>
      </c>
      <c r="G43" s="24">
        <v>712000</v>
      </c>
      <c r="H43" s="24">
        <v>712000</v>
      </c>
      <c r="I43" s="24">
        <v>712000</v>
      </c>
      <c r="J43" s="24">
        <v>712000</v>
      </c>
      <c r="K43" s="24">
        <v>712000</v>
      </c>
      <c r="L43" s="24">
        <v>712000</v>
      </c>
      <c r="M43" s="24">
        <v>712000</v>
      </c>
      <c r="N43" s="24">
        <v>712000</v>
      </c>
      <c r="O43" s="24">
        <v>712000</v>
      </c>
      <c r="P43" s="24">
        <v>712000</v>
      </c>
      <c r="Q43" s="24">
        <v>712000</v>
      </c>
      <c r="R43" s="24">
        <v>712000</v>
      </c>
    </row>
    <row r="44" spans="1:18" s="23" customFormat="1" ht="51.6" customHeight="1" x14ac:dyDescent="0.25">
      <c r="A44" s="23" t="s">
        <v>24</v>
      </c>
      <c r="B44" s="23" t="s">
        <v>224</v>
      </c>
      <c r="C44" s="23" t="s">
        <v>226</v>
      </c>
      <c r="D44" s="23" t="s">
        <v>230</v>
      </c>
      <c r="E44" s="24" t="s">
        <v>231</v>
      </c>
      <c r="F44" s="24">
        <f t="shared" si="0"/>
        <v>3000000</v>
      </c>
      <c r="G44" s="24">
        <v>1400000</v>
      </c>
      <c r="H44" s="24" t="s">
        <v>31</v>
      </c>
      <c r="I44" s="24" t="s">
        <v>31</v>
      </c>
      <c r="J44" s="24" t="s">
        <v>31</v>
      </c>
      <c r="K44" s="24">
        <v>1600000</v>
      </c>
      <c r="L44" s="24" t="s">
        <v>31</v>
      </c>
      <c r="M44" s="24" t="s">
        <v>31</v>
      </c>
      <c r="N44" s="24" t="s">
        <v>31</v>
      </c>
      <c r="O44" s="24" t="s">
        <v>31</v>
      </c>
      <c r="P44" s="24" t="s">
        <v>31</v>
      </c>
      <c r="Q44" s="24" t="s">
        <v>31</v>
      </c>
      <c r="R44" s="24" t="s">
        <v>31</v>
      </c>
    </row>
    <row r="45" spans="1:18" s="23" customFormat="1" ht="51.6" customHeight="1" x14ac:dyDescent="0.25">
      <c r="A45" s="23" t="s">
        <v>24</v>
      </c>
      <c r="B45" s="23" t="s">
        <v>224</v>
      </c>
      <c r="C45" s="23" t="s">
        <v>226</v>
      </c>
      <c r="D45" s="23" t="s">
        <v>234</v>
      </c>
      <c r="E45" s="24" t="s">
        <v>235</v>
      </c>
      <c r="F45" s="24">
        <f t="shared" si="0"/>
        <v>18000000</v>
      </c>
      <c r="G45" s="24" t="s">
        <v>31</v>
      </c>
      <c r="H45" s="24">
        <v>6000000</v>
      </c>
      <c r="I45" s="24" t="s">
        <v>31</v>
      </c>
      <c r="J45" s="24" t="s">
        <v>31</v>
      </c>
      <c r="K45" s="24" t="s">
        <v>31</v>
      </c>
      <c r="L45" s="24">
        <v>6000000</v>
      </c>
      <c r="M45" s="24" t="s">
        <v>31</v>
      </c>
      <c r="N45" s="24">
        <v>6000000</v>
      </c>
      <c r="O45" s="24" t="s">
        <v>31</v>
      </c>
      <c r="P45" s="24" t="s">
        <v>31</v>
      </c>
      <c r="Q45" s="24" t="s">
        <v>31</v>
      </c>
      <c r="R45" s="24" t="s">
        <v>31</v>
      </c>
    </row>
    <row r="46" spans="1:18" s="23" customFormat="1" ht="51.6" customHeight="1" x14ac:dyDescent="0.25">
      <c r="A46" s="23" t="s">
        <v>24</v>
      </c>
      <c r="B46" s="23" t="s">
        <v>224</v>
      </c>
      <c r="C46" s="23" t="s">
        <v>238</v>
      </c>
      <c r="D46" s="23" t="s">
        <v>239</v>
      </c>
      <c r="E46" s="24" t="s">
        <v>240</v>
      </c>
      <c r="F46" s="24">
        <f t="shared" si="0"/>
        <v>2920000</v>
      </c>
      <c r="G46" s="24" t="s">
        <v>31</v>
      </c>
      <c r="H46" s="24">
        <v>730000</v>
      </c>
      <c r="I46" s="24" t="s">
        <v>31</v>
      </c>
      <c r="J46" s="24" t="s">
        <v>31</v>
      </c>
      <c r="K46" s="24" t="s">
        <v>31</v>
      </c>
      <c r="L46" s="24">
        <v>730000</v>
      </c>
      <c r="M46" s="24" t="s">
        <v>31</v>
      </c>
      <c r="N46" s="24">
        <v>730000</v>
      </c>
      <c r="O46" s="24" t="s">
        <v>31</v>
      </c>
      <c r="P46" s="24">
        <v>730000</v>
      </c>
      <c r="Q46" s="24" t="s">
        <v>31</v>
      </c>
      <c r="R46" s="24" t="s">
        <v>31</v>
      </c>
    </row>
    <row r="47" spans="1:18" s="23" customFormat="1" ht="51.6" customHeight="1" x14ac:dyDescent="0.25">
      <c r="A47" s="23" t="s">
        <v>243</v>
      </c>
      <c r="B47" s="23" t="s">
        <v>245</v>
      </c>
      <c r="C47" s="23" t="s">
        <v>247</v>
      </c>
      <c r="D47" s="23" t="s">
        <v>29</v>
      </c>
      <c r="E47" s="24" t="s">
        <v>248</v>
      </c>
      <c r="F47" s="24">
        <f t="shared" si="0"/>
        <v>966000</v>
      </c>
      <c r="G47" s="24" t="s">
        <v>31</v>
      </c>
      <c r="H47" s="24">
        <v>966000</v>
      </c>
      <c r="I47" s="24" t="s">
        <v>31</v>
      </c>
      <c r="J47" s="24" t="s">
        <v>31</v>
      </c>
      <c r="K47" s="24" t="s">
        <v>31</v>
      </c>
      <c r="L47" s="24" t="s">
        <v>31</v>
      </c>
      <c r="M47" s="24" t="s">
        <v>31</v>
      </c>
      <c r="N47" s="24" t="s">
        <v>31</v>
      </c>
      <c r="O47" s="24" t="s">
        <v>31</v>
      </c>
      <c r="P47" s="24" t="s">
        <v>31</v>
      </c>
      <c r="Q47" s="24" t="s">
        <v>31</v>
      </c>
      <c r="R47" s="24" t="s">
        <v>31</v>
      </c>
    </row>
    <row r="48" spans="1:18" ht="51.6" customHeight="1" x14ac:dyDescent="0.25">
      <c r="A48" t="s">
        <v>243</v>
      </c>
      <c r="B48" t="s">
        <v>245</v>
      </c>
      <c r="C48" t="s">
        <v>247</v>
      </c>
      <c r="D48" t="s">
        <v>36</v>
      </c>
      <c r="E48" s="2" t="s">
        <v>249</v>
      </c>
      <c r="F48" s="2">
        <f t="shared" si="0"/>
        <v>4380000</v>
      </c>
      <c r="G48" s="2" t="s">
        <v>31</v>
      </c>
      <c r="H48" s="2">
        <v>4380000</v>
      </c>
      <c r="I48" s="2" t="s">
        <v>31</v>
      </c>
      <c r="J48" s="2" t="s">
        <v>31</v>
      </c>
      <c r="K48" s="2" t="s">
        <v>31</v>
      </c>
      <c r="L48" s="2" t="s">
        <v>31</v>
      </c>
      <c r="M48" s="2" t="s">
        <v>31</v>
      </c>
      <c r="N48" s="2" t="s">
        <v>31</v>
      </c>
      <c r="O48" s="2" t="s">
        <v>31</v>
      </c>
      <c r="P48" s="2" t="s">
        <v>31</v>
      </c>
      <c r="Q48" s="2" t="s">
        <v>31</v>
      </c>
      <c r="R48" s="2" t="s">
        <v>31</v>
      </c>
    </row>
    <row r="49" spans="1:19" ht="51.6" customHeight="1" x14ac:dyDescent="0.25">
      <c r="A49" t="s">
        <v>243</v>
      </c>
      <c r="B49" t="s">
        <v>245</v>
      </c>
      <c r="C49" t="s">
        <v>247</v>
      </c>
      <c r="D49" t="s">
        <v>250</v>
      </c>
      <c r="E49" s="2" t="s">
        <v>251</v>
      </c>
      <c r="F49" s="2">
        <f t="shared" si="0"/>
        <v>1800000</v>
      </c>
      <c r="G49" s="2" t="s">
        <v>31</v>
      </c>
      <c r="H49" s="2">
        <v>1800000</v>
      </c>
      <c r="I49" s="2" t="s">
        <v>31</v>
      </c>
      <c r="J49" s="2" t="s">
        <v>31</v>
      </c>
      <c r="K49" s="2" t="s">
        <v>31</v>
      </c>
      <c r="L49" s="2" t="s">
        <v>31</v>
      </c>
      <c r="M49" s="2" t="s">
        <v>31</v>
      </c>
      <c r="N49" s="2" t="s">
        <v>31</v>
      </c>
      <c r="O49" s="2" t="s">
        <v>31</v>
      </c>
      <c r="P49" s="2" t="s">
        <v>31</v>
      </c>
      <c r="Q49" s="2" t="s">
        <v>31</v>
      </c>
      <c r="R49" s="2" t="s">
        <v>31</v>
      </c>
    </row>
    <row r="50" spans="1:19" ht="51.6" customHeight="1" x14ac:dyDescent="0.25">
      <c r="A50" t="s">
        <v>243</v>
      </c>
      <c r="B50" t="s">
        <v>245</v>
      </c>
      <c r="C50" t="s">
        <v>247</v>
      </c>
      <c r="D50" t="s">
        <v>39</v>
      </c>
      <c r="E50" s="2" t="s">
        <v>252</v>
      </c>
      <c r="F50" s="2">
        <f t="shared" si="0"/>
        <v>2156000</v>
      </c>
      <c r="G50" s="2" t="s">
        <v>31</v>
      </c>
      <c r="H50" s="2">
        <v>2156000</v>
      </c>
      <c r="I50" s="2" t="s">
        <v>31</v>
      </c>
      <c r="J50" s="2" t="s">
        <v>31</v>
      </c>
      <c r="K50" s="2" t="s">
        <v>31</v>
      </c>
      <c r="L50" s="2" t="s">
        <v>31</v>
      </c>
      <c r="M50" s="2" t="s">
        <v>31</v>
      </c>
      <c r="N50" s="2" t="s">
        <v>31</v>
      </c>
      <c r="O50" s="2" t="s">
        <v>31</v>
      </c>
      <c r="P50" s="2" t="s">
        <v>31</v>
      </c>
      <c r="Q50" s="2" t="s">
        <v>31</v>
      </c>
      <c r="R50" s="2" t="s">
        <v>31</v>
      </c>
    </row>
    <row r="51" spans="1:19" ht="51.6" customHeight="1" x14ac:dyDescent="0.25">
      <c r="A51" t="s">
        <v>243</v>
      </c>
      <c r="B51" t="s">
        <v>245</v>
      </c>
      <c r="C51" t="s">
        <v>247</v>
      </c>
      <c r="D51" t="s">
        <v>253</v>
      </c>
      <c r="E51" s="2" t="s">
        <v>236</v>
      </c>
      <c r="F51" s="2">
        <f t="shared" si="0"/>
        <v>6000000</v>
      </c>
      <c r="G51" s="2" t="s">
        <v>31</v>
      </c>
      <c r="H51" s="2">
        <v>6000000</v>
      </c>
      <c r="I51" s="2" t="s">
        <v>31</v>
      </c>
      <c r="J51" s="2" t="s">
        <v>31</v>
      </c>
      <c r="K51" s="2" t="s">
        <v>31</v>
      </c>
      <c r="L51" s="2" t="s">
        <v>31</v>
      </c>
      <c r="M51" s="2" t="s">
        <v>31</v>
      </c>
      <c r="N51" s="2" t="s">
        <v>31</v>
      </c>
      <c r="O51" s="2" t="s">
        <v>31</v>
      </c>
      <c r="P51" s="2" t="s">
        <v>31</v>
      </c>
      <c r="Q51" s="2" t="s">
        <v>31</v>
      </c>
      <c r="R51" s="2" t="s">
        <v>31</v>
      </c>
    </row>
    <row r="52" spans="1:19" ht="51.6" customHeight="1" x14ac:dyDescent="0.25">
      <c r="A52" t="s">
        <v>243</v>
      </c>
      <c r="B52" t="s">
        <v>245</v>
      </c>
      <c r="C52" t="s">
        <v>247</v>
      </c>
      <c r="D52" t="s">
        <v>182</v>
      </c>
      <c r="E52" s="2" t="s">
        <v>254</v>
      </c>
      <c r="F52" s="2">
        <f t="shared" si="0"/>
        <v>3560000</v>
      </c>
      <c r="G52" s="2" t="s">
        <v>31</v>
      </c>
      <c r="H52" s="2">
        <v>3560000</v>
      </c>
      <c r="I52" s="2" t="s">
        <v>31</v>
      </c>
      <c r="J52" s="2" t="s">
        <v>31</v>
      </c>
      <c r="K52" s="2" t="s">
        <v>31</v>
      </c>
      <c r="L52" s="2" t="s">
        <v>31</v>
      </c>
      <c r="M52" s="2" t="s">
        <v>31</v>
      </c>
      <c r="N52" s="2" t="s">
        <v>31</v>
      </c>
      <c r="O52" s="2" t="s">
        <v>31</v>
      </c>
      <c r="P52" s="2" t="s">
        <v>31</v>
      </c>
      <c r="Q52" s="2" t="s">
        <v>31</v>
      </c>
      <c r="R52" s="2" t="s">
        <v>31</v>
      </c>
    </row>
    <row r="53" spans="1:19" s="23" customFormat="1" ht="51.6" customHeight="1" x14ac:dyDescent="0.25">
      <c r="A53" s="23" t="s">
        <v>243</v>
      </c>
      <c r="B53" s="23" t="s">
        <v>256</v>
      </c>
      <c r="C53" s="23" t="s">
        <v>258</v>
      </c>
      <c r="D53" s="23" t="s">
        <v>29</v>
      </c>
      <c r="E53" s="24" t="s">
        <v>187</v>
      </c>
      <c r="F53" s="24">
        <f t="shared" si="0"/>
        <v>800000</v>
      </c>
      <c r="G53" s="24" t="s">
        <v>31</v>
      </c>
      <c r="H53" s="24">
        <v>0</v>
      </c>
      <c r="I53" s="24">
        <v>400000</v>
      </c>
      <c r="J53" s="24" t="s">
        <v>31</v>
      </c>
      <c r="K53" s="24" t="s">
        <v>31</v>
      </c>
      <c r="L53" s="24" t="s">
        <v>31</v>
      </c>
      <c r="M53" s="24" t="s">
        <v>31</v>
      </c>
      <c r="N53" s="24">
        <v>400000</v>
      </c>
      <c r="O53" s="24" t="s">
        <v>31</v>
      </c>
      <c r="P53" s="24" t="s">
        <v>31</v>
      </c>
      <c r="Q53" s="24" t="s">
        <v>31</v>
      </c>
      <c r="R53" s="24" t="s">
        <v>31</v>
      </c>
    </row>
    <row r="54" spans="1:19" ht="51.6" customHeight="1" x14ac:dyDescent="0.25">
      <c r="A54" t="s">
        <v>243</v>
      </c>
      <c r="B54" t="s">
        <v>256</v>
      </c>
      <c r="C54" t="s">
        <v>258</v>
      </c>
      <c r="D54" t="s">
        <v>36</v>
      </c>
      <c r="E54" s="2" t="s">
        <v>260</v>
      </c>
      <c r="F54" s="2">
        <f t="shared" si="0"/>
        <v>26190000</v>
      </c>
      <c r="G54" s="2" t="s">
        <v>31</v>
      </c>
      <c r="H54" s="2" t="s">
        <v>31</v>
      </c>
      <c r="I54" s="2">
        <v>13140000</v>
      </c>
      <c r="J54" s="2" t="s">
        <v>31</v>
      </c>
      <c r="K54" s="2" t="s">
        <v>31</v>
      </c>
      <c r="L54" s="2" t="s">
        <v>31</v>
      </c>
      <c r="M54" s="2" t="s">
        <v>31</v>
      </c>
      <c r="N54" s="2">
        <v>13050000</v>
      </c>
      <c r="O54" s="2" t="s">
        <v>31</v>
      </c>
      <c r="P54" s="2" t="s">
        <v>31</v>
      </c>
      <c r="Q54" s="2" t="s">
        <v>31</v>
      </c>
      <c r="R54" s="2" t="s">
        <v>31</v>
      </c>
    </row>
    <row r="55" spans="1:19" ht="51.6" customHeight="1" x14ac:dyDescent="0.25">
      <c r="A55" t="s">
        <v>243</v>
      </c>
      <c r="B55" t="s">
        <v>256</v>
      </c>
      <c r="C55" t="s">
        <v>258</v>
      </c>
      <c r="D55" t="s">
        <v>263</v>
      </c>
      <c r="E55" s="2" t="s">
        <v>264</v>
      </c>
      <c r="F55" s="2">
        <f t="shared" si="0"/>
        <v>6300000</v>
      </c>
      <c r="G55" s="2" t="s">
        <v>31</v>
      </c>
      <c r="H55" s="2" t="s">
        <v>31</v>
      </c>
      <c r="I55" s="2">
        <v>3150000</v>
      </c>
      <c r="J55" s="2" t="s">
        <v>31</v>
      </c>
      <c r="K55" s="2" t="s">
        <v>31</v>
      </c>
      <c r="L55" s="2" t="s">
        <v>31</v>
      </c>
      <c r="M55" s="2" t="s">
        <v>31</v>
      </c>
      <c r="N55" s="2">
        <v>3150000</v>
      </c>
      <c r="O55" s="2" t="s">
        <v>31</v>
      </c>
      <c r="P55" s="2" t="s">
        <v>31</v>
      </c>
      <c r="Q55" s="2" t="s">
        <v>31</v>
      </c>
      <c r="R55" s="2" t="s">
        <v>31</v>
      </c>
    </row>
    <row r="56" spans="1:19" s="23" customFormat="1" ht="51.6" customHeight="1" x14ac:dyDescent="0.25">
      <c r="A56" s="23" t="s">
        <v>243</v>
      </c>
      <c r="B56" s="23" t="s">
        <v>256</v>
      </c>
      <c r="C56" s="23" t="s">
        <v>258</v>
      </c>
      <c r="D56" s="23" t="s">
        <v>266</v>
      </c>
      <c r="E56" s="24" t="s">
        <v>267</v>
      </c>
      <c r="F56" s="24">
        <f t="shared" si="0"/>
        <v>3500000</v>
      </c>
      <c r="G56" s="24" t="s">
        <v>31</v>
      </c>
      <c r="H56" s="24" t="s">
        <v>31</v>
      </c>
      <c r="I56" s="24">
        <v>3500000</v>
      </c>
      <c r="J56" s="24" t="s">
        <v>31</v>
      </c>
      <c r="K56" s="24" t="s">
        <v>31</v>
      </c>
      <c r="L56" s="24" t="s">
        <v>31</v>
      </c>
      <c r="M56" s="24" t="s">
        <v>31</v>
      </c>
      <c r="N56" s="24" t="s">
        <v>31</v>
      </c>
      <c r="O56" s="24" t="s">
        <v>31</v>
      </c>
      <c r="P56" s="24" t="s">
        <v>31</v>
      </c>
      <c r="Q56" s="24" t="s">
        <v>31</v>
      </c>
      <c r="R56" s="24" t="s">
        <v>31</v>
      </c>
    </row>
    <row r="57" spans="1:19" s="23" customFormat="1" ht="51.6" customHeight="1" x14ac:dyDescent="0.25">
      <c r="A57" s="23" t="s">
        <v>243</v>
      </c>
      <c r="B57" s="23" t="s">
        <v>256</v>
      </c>
      <c r="C57" s="23" t="s">
        <v>258</v>
      </c>
      <c r="D57" s="23" t="s">
        <v>268</v>
      </c>
      <c r="E57" s="24" t="s">
        <v>185</v>
      </c>
      <c r="F57" s="24">
        <f t="shared" si="0"/>
        <v>4500000</v>
      </c>
      <c r="G57" s="24" t="s">
        <v>31</v>
      </c>
      <c r="H57" s="24" t="s">
        <v>31</v>
      </c>
      <c r="I57" s="24" t="s">
        <v>31</v>
      </c>
      <c r="J57" s="24" t="s">
        <v>31</v>
      </c>
      <c r="K57" s="24" t="s">
        <v>31</v>
      </c>
      <c r="L57" s="24" t="s">
        <v>31</v>
      </c>
      <c r="M57" s="24" t="s">
        <v>31</v>
      </c>
      <c r="N57" s="24">
        <v>4500000</v>
      </c>
      <c r="O57" s="24" t="s">
        <v>31</v>
      </c>
      <c r="P57" s="24" t="s">
        <v>31</v>
      </c>
      <c r="Q57" s="24" t="s">
        <v>31</v>
      </c>
      <c r="R57" s="24" t="s">
        <v>31</v>
      </c>
    </row>
    <row r="58" spans="1:19" s="23" customFormat="1" ht="51.6" customHeight="1" x14ac:dyDescent="0.25">
      <c r="A58" s="23" t="s">
        <v>270</v>
      </c>
      <c r="B58" s="23" t="s">
        <v>272</v>
      </c>
      <c r="C58" s="23" t="s">
        <v>274</v>
      </c>
      <c r="D58" s="23" t="s">
        <v>36</v>
      </c>
      <c r="E58" s="24" t="s">
        <v>275</v>
      </c>
      <c r="F58" s="24">
        <f t="shared" si="0"/>
        <v>1825000</v>
      </c>
      <c r="G58" s="24" t="s">
        <v>31</v>
      </c>
      <c r="H58" s="24" t="s">
        <v>31</v>
      </c>
      <c r="I58" s="24" t="s">
        <v>31</v>
      </c>
      <c r="J58" s="24" t="s">
        <v>31</v>
      </c>
      <c r="K58" s="24" t="s">
        <v>31</v>
      </c>
      <c r="L58" s="24">
        <v>1825000</v>
      </c>
      <c r="M58" s="24" t="s">
        <v>31</v>
      </c>
      <c r="N58" s="24" t="s">
        <v>31</v>
      </c>
      <c r="O58" s="24" t="s">
        <v>31</v>
      </c>
      <c r="P58" s="24" t="s">
        <v>31</v>
      </c>
      <c r="Q58" s="24" t="s">
        <v>31</v>
      </c>
      <c r="R58" s="24" t="s">
        <v>31</v>
      </c>
    </row>
    <row r="59" spans="1:19" ht="51.6" customHeight="1" x14ac:dyDescent="0.25">
      <c r="A59" t="s">
        <v>270</v>
      </c>
      <c r="B59" t="s">
        <v>272</v>
      </c>
      <c r="C59" t="s">
        <v>274</v>
      </c>
      <c r="D59" t="s">
        <v>263</v>
      </c>
      <c r="E59" s="2" t="s">
        <v>265</v>
      </c>
      <c r="F59" s="2">
        <f t="shared" si="0"/>
        <v>3150000</v>
      </c>
      <c r="G59" s="2" t="s">
        <v>31</v>
      </c>
      <c r="H59" s="2" t="s">
        <v>31</v>
      </c>
      <c r="I59" s="2" t="s">
        <v>31</v>
      </c>
      <c r="J59" s="2" t="s">
        <v>31</v>
      </c>
      <c r="K59" s="2" t="s">
        <v>31</v>
      </c>
      <c r="L59" s="2">
        <v>3150000</v>
      </c>
      <c r="M59" s="2" t="s">
        <v>31</v>
      </c>
      <c r="N59" s="2" t="s">
        <v>31</v>
      </c>
      <c r="O59" s="2" t="s">
        <v>31</v>
      </c>
      <c r="P59" s="2" t="s">
        <v>31</v>
      </c>
      <c r="Q59" s="2" t="s">
        <v>31</v>
      </c>
      <c r="R59" s="2" t="s">
        <v>31</v>
      </c>
    </row>
    <row r="60" spans="1:19" s="23" customFormat="1" ht="51.6" customHeight="1" x14ac:dyDescent="0.25">
      <c r="A60" s="23" t="s">
        <v>270</v>
      </c>
      <c r="B60" s="23" t="s">
        <v>272</v>
      </c>
      <c r="C60" s="23" t="s">
        <v>274</v>
      </c>
      <c r="D60" s="23" t="s">
        <v>253</v>
      </c>
      <c r="E60" s="24" t="s">
        <v>251</v>
      </c>
      <c r="F60" s="24">
        <f t="shared" si="0"/>
        <v>1800000</v>
      </c>
      <c r="G60" s="24" t="s">
        <v>31</v>
      </c>
      <c r="H60" s="24" t="s">
        <v>31</v>
      </c>
      <c r="I60" s="24" t="s">
        <v>31</v>
      </c>
      <c r="J60" s="24" t="s">
        <v>31</v>
      </c>
      <c r="K60" s="24" t="s">
        <v>31</v>
      </c>
      <c r="L60" s="24">
        <v>1800000</v>
      </c>
      <c r="M60" s="24" t="s">
        <v>31</v>
      </c>
      <c r="N60" s="24" t="s">
        <v>31</v>
      </c>
      <c r="O60" s="24" t="s">
        <v>31</v>
      </c>
      <c r="P60" s="24" t="s">
        <v>31</v>
      </c>
      <c r="Q60" s="24" t="s">
        <v>31</v>
      </c>
      <c r="R60" s="24" t="s">
        <v>31</v>
      </c>
    </row>
    <row r="61" spans="1:19" s="23" customFormat="1" ht="51.6" customHeight="1" x14ac:dyDescent="0.25">
      <c r="A61" s="23" t="s">
        <v>270</v>
      </c>
      <c r="B61" s="23" t="s">
        <v>277</v>
      </c>
      <c r="C61" s="23" t="s">
        <v>279</v>
      </c>
      <c r="D61" s="23" t="s">
        <v>36</v>
      </c>
      <c r="E61" s="24" t="s">
        <v>280</v>
      </c>
      <c r="F61" s="24">
        <f t="shared" si="0"/>
        <v>32850000</v>
      </c>
      <c r="G61" s="24">
        <v>5110000</v>
      </c>
      <c r="H61" s="24">
        <v>2190000</v>
      </c>
      <c r="I61" s="24">
        <v>2190000</v>
      </c>
      <c r="J61" s="24" t="s">
        <v>31</v>
      </c>
      <c r="K61" s="24">
        <v>5110000</v>
      </c>
      <c r="L61" s="24">
        <v>2190000</v>
      </c>
      <c r="M61" s="24">
        <v>2190000</v>
      </c>
      <c r="N61" s="24">
        <v>2190000</v>
      </c>
      <c r="O61" s="24">
        <v>2190000</v>
      </c>
      <c r="P61" s="24">
        <v>5110000</v>
      </c>
      <c r="Q61" s="24">
        <v>2190000</v>
      </c>
      <c r="R61" s="24">
        <v>2190000</v>
      </c>
    </row>
    <row r="62" spans="1:19" ht="51.6" customHeight="1" x14ac:dyDescent="0.25">
      <c r="A62" t="s">
        <v>270</v>
      </c>
      <c r="B62" t="s">
        <v>277</v>
      </c>
      <c r="C62" t="s">
        <v>279</v>
      </c>
      <c r="D62" t="s">
        <v>250</v>
      </c>
      <c r="E62" s="2" t="s">
        <v>282</v>
      </c>
      <c r="F62" s="2">
        <f t="shared" si="0"/>
        <v>2700000</v>
      </c>
      <c r="G62" s="2" t="s">
        <v>31</v>
      </c>
      <c r="H62" s="2" t="s">
        <v>31</v>
      </c>
      <c r="I62" s="2">
        <v>900000</v>
      </c>
      <c r="J62" s="2" t="s">
        <v>31</v>
      </c>
      <c r="K62" s="2" t="s">
        <v>31</v>
      </c>
      <c r="L62" s="2">
        <v>900000</v>
      </c>
      <c r="M62" s="2" t="s">
        <v>31</v>
      </c>
      <c r="N62" s="2" t="s">
        <v>31</v>
      </c>
      <c r="O62" s="2">
        <v>900000</v>
      </c>
      <c r="P62" s="2" t="s">
        <v>31</v>
      </c>
      <c r="Q62" s="2" t="s">
        <v>31</v>
      </c>
      <c r="R62" s="2" t="s">
        <v>31</v>
      </c>
    </row>
    <row r="63" spans="1:19" s="23" customFormat="1" ht="51.6" customHeight="1" x14ac:dyDescent="0.25">
      <c r="A63" s="23" t="s">
        <v>285</v>
      </c>
      <c r="B63" s="23" t="s">
        <v>287</v>
      </c>
      <c r="C63" s="23" t="s">
        <v>289</v>
      </c>
      <c r="D63" s="23" t="s">
        <v>36</v>
      </c>
      <c r="E63" s="24" t="s">
        <v>290</v>
      </c>
      <c r="F63" s="24">
        <f t="shared" si="0"/>
        <v>4015000</v>
      </c>
      <c r="G63" s="24">
        <v>365000</v>
      </c>
      <c r="H63" s="24">
        <v>365000</v>
      </c>
      <c r="I63" s="24">
        <v>365000</v>
      </c>
      <c r="J63" s="24" t="s">
        <v>31</v>
      </c>
      <c r="K63" s="24">
        <v>365000</v>
      </c>
      <c r="L63" s="24">
        <v>365000</v>
      </c>
      <c r="M63" s="24">
        <v>365000</v>
      </c>
      <c r="N63" s="24">
        <v>365000</v>
      </c>
      <c r="O63" s="24">
        <v>365000</v>
      </c>
      <c r="P63" s="24">
        <v>365000</v>
      </c>
      <c r="Q63" s="24">
        <v>365000</v>
      </c>
      <c r="R63" s="24">
        <v>365000</v>
      </c>
      <c r="S63" s="24"/>
    </row>
    <row r="64" spans="1:19" ht="51.6" customHeight="1" x14ac:dyDescent="0.25">
      <c r="A64" t="s">
        <v>285</v>
      </c>
      <c r="B64" t="s">
        <v>287</v>
      </c>
      <c r="C64" t="s">
        <v>289</v>
      </c>
      <c r="D64" t="s">
        <v>263</v>
      </c>
      <c r="E64" s="2" t="s">
        <v>292</v>
      </c>
      <c r="F64" s="2">
        <f t="shared" si="0"/>
        <v>48000000</v>
      </c>
      <c r="G64" s="2">
        <v>4000000</v>
      </c>
      <c r="H64" s="2">
        <v>4000000</v>
      </c>
      <c r="I64" s="2">
        <v>4000000</v>
      </c>
      <c r="J64" s="2">
        <v>4000000</v>
      </c>
      <c r="K64" s="2">
        <v>4000000</v>
      </c>
      <c r="L64" s="2">
        <v>4000000</v>
      </c>
      <c r="M64" s="2">
        <v>4000000</v>
      </c>
      <c r="N64" s="2">
        <v>4000000</v>
      </c>
      <c r="O64" s="2">
        <v>4000000</v>
      </c>
      <c r="P64" s="2">
        <v>4000000</v>
      </c>
      <c r="Q64" s="2">
        <v>4000000</v>
      </c>
      <c r="R64" s="2">
        <v>4000000</v>
      </c>
    </row>
    <row r="65" spans="1:18" s="23" customFormat="1" ht="51.6" customHeight="1" x14ac:dyDescent="0.25">
      <c r="A65" s="23" t="s">
        <v>294</v>
      </c>
      <c r="B65" s="23" t="s">
        <v>296</v>
      </c>
      <c r="C65" s="23" t="s">
        <v>298</v>
      </c>
      <c r="D65" s="23" t="s">
        <v>29</v>
      </c>
      <c r="E65" s="24" t="s">
        <v>259</v>
      </c>
      <c r="F65" s="24">
        <f t="shared" si="0"/>
        <v>400000</v>
      </c>
      <c r="G65" s="24" t="s">
        <v>31</v>
      </c>
      <c r="H65" s="24" t="s">
        <v>31</v>
      </c>
      <c r="I65" s="24" t="s">
        <v>31</v>
      </c>
      <c r="J65" s="24" t="s">
        <v>31</v>
      </c>
      <c r="K65" s="24" t="s">
        <v>31</v>
      </c>
      <c r="L65" s="24" t="s">
        <v>31</v>
      </c>
      <c r="M65" s="24" t="s">
        <v>31</v>
      </c>
      <c r="N65" s="24" t="s">
        <v>31</v>
      </c>
      <c r="O65" s="24">
        <v>200000</v>
      </c>
      <c r="P65" s="24" t="s">
        <v>31</v>
      </c>
      <c r="Q65" s="24">
        <v>200000</v>
      </c>
      <c r="R65" s="24" t="s">
        <v>31</v>
      </c>
    </row>
    <row r="66" spans="1:18" s="23" customFormat="1" ht="51.6" customHeight="1" x14ac:dyDescent="0.25">
      <c r="A66" s="23" t="s">
        <v>294</v>
      </c>
      <c r="B66" s="23" t="s">
        <v>296</v>
      </c>
      <c r="C66" s="23" t="s">
        <v>298</v>
      </c>
      <c r="D66" s="23" t="s">
        <v>36</v>
      </c>
      <c r="E66" s="24" t="s">
        <v>240</v>
      </c>
      <c r="F66" s="24">
        <f t="shared" si="0"/>
        <v>2920000</v>
      </c>
      <c r="G66" s="24" t="s">
        <v>31</v>
      </c>
      <c r="H66" s="24" t="s">
        <v>31</v>
      </c>
      <c r="I66" s="24" t="s">
        <v>31</v>
      </c>
      <c r="J66" s="24" t="s">
        <v>31</v>
      </c>
      <c r="K66" s="24" t="s">
        <v>31</v>
      </c>
      <c r="L66" s="24" t="s">
        <v>31</v>
      </c>
      <c r="M66" s="24" t="s">
        <v>31</v>
      </c>
      <c r="N66" s="24" t="s">
        <v>31</v>
      </c>
      <c r="O66" s="24">
        <v>1460000</v>
      </c>
      <c r="P66" s="24" t="s">
        <v>31</v>
      </c>
      <c r="Q66" s="24">
        <v>1460000</v>
      </c>
      <c r="R66" s="24" t="s">
        <v>31</v>
      </c>
    </row>
    <row r="67" spans="1:18" ht="51.6" customHeight="1" x14ac:dyDescent="0.25">
      <c r="A67" t="s">
        <v>294</v>
      </c>
      <c r="B67" t="s">
        <v>296</v>
      </c>
      <c r="C67" t="s">
        <v>298</v>
      </c>
      <c r="D67" t="s">
        <v>182</v>
      </c>
      <c r="E67" s="2" t="s">
        <v>188</v>
      </c>
      <c r="F67" s="2">
        <f t="shared" ref="F67" si="1">SUM(G67:R67)</f>
        <v>4000000</v>
      </c>
      <c r="G67" s="2" t="s">
        <v>31</v>
      </c>
      <c r="H67" s="2" t="s">
        <v>31</v>
      </c>
      <c r="I67" s="2" t="s">
        <v>31</v>
      </c>
      <c r="J67" s="2" t="s">
        <v>31</v>
      </c>
      <c r="K67" s="2" t="s">
        <v>31</v>
      </c>
      <c r="L67" s="2" t="s">
        <v>31</v>
      </c>
      <c r="M67" s="2" t="s">
        <v>31</v>
      </c>
      <c r="N67" s="2" t="s">
        <v>31</v>
      </c>
      <c r="O67" s="2">
        <v>2000000</v>
      </c>
      <c r="P67" s="2" t="s">
        <v>31</v>
      </c>
      <c r="Q67" s="2">
        <v>2000000</v>
      </c>
      <c r="R67" s="2" t="s">
        <v>31</v>
      </c>
    </row>
    <row r="68" spans="1:18" x14ac:dyDescent="0.25">
      <c r="F68" s="2">
        <f>SUM(F2:F67)</f>
        <v>1930162371</v>
      </c>
    </row>
  </sheetData>
  <pageMargins left="0.7" right="0.7" top="0.75" bottom="0.75" header="0.3" footer="0.3"/>
  <pageSetup orientation="portrait" horizontalDpi="360" verticalDpi="36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1AC1D-6657-4B25-AE6F-0941472861A9}">
  <dimension ref="A1:R39"/>
  <sheetViews>
    <sheetView topLeftCell="A15" workbookViewId="0">
      <selection activeCell="F40" sqref="F40"/>
    </sheetView>
  </sheetViews>
  <sheetFormatPr defaultRowHeight="15.75" x14ac:dyDescent="0.25"/>
  <cols>
    <col min="1" max="1" width="24.75" customWidth="1"/>
    <col min="2" max="2" width="27.125" customWidth="1"/>
    <col min="3" max="3" width="36.75" customWidth="1"/>
    <col min="4" max="4" width="28.375" customWidth="1"/>
    <col min="5" max="5" width="11" style="2" customWidth="1"/>
    <col min="6" max="6" width="15.75" style="2" customWidth="1"/>
    <col min="7" max="18" width="12.25" style="2" customWidth="1"/>
  </cols>
  <sheetData>
    <row r="1" spans="1:18" ht="51.6" customHeight="1" x14ac:dyDescent="0.25">
      <c r="A1" t="s">
        <v>2</v>
      </c>
      <c r="B1" t="s">
        <v>4</v>
      </c>
      <c r="C1" t="s">
        <v>6</v>
      </c>
      <c r="D1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</row>
    <row r="2" spans="1:18" ht="51.6" customHeight="1" x14ac:dyDescent="0.25">
      <c r="A2" t="s">
        <v>24</v>
      </c>
      <c r="B2" t="s">
        <v>26</v>
      </c>
      <c r="C2" t="s">
        <v>28</v>
      </c>
      <c r="D2" t="s">
        <v>39</v>
      </c>
      <c r="E2" s="2" t="s">
        <v>40</v>
      </c>
      <c r="F2" s="2">
        <f t="shared" ref="F2:F34" si="0">SUM(G2:R2)</f>
        <v>8568000</v>
      </c>
      <c r="G2" s="2" t="s">
        <v>31</v>
      </c>
      <c r="H2" s="2">
        <v>0</v>
      </c>
      <c r="I2" s="2">
        <v>4384000</v>
      </c>
      <c r="J2" s="2" t="s">
        <v>31</v>
      </c>
      <c r="K2" s="2" t="s">
        <v>31</v>
      </c>
      <c r="L2" s="2" t="s">
        <v>31</v>
      </c>
      <c r="M2" s="2" t="s">
        <v>31</v>
      </c>
      <c r="N2" s="2" t="s">
        <v>31</v>
      </c>
      <c r="O2" s="2">
        <v>4184000</v>
      </c>
      <c r="P2" s="2" t="s">
        <v>31</v>
      </c>
      <c r="Q2" s="2" t="s">
        <v>31</v>
      </c>
      <c r="R2" s="2" t="s">
        <v>31</v>
      </c>
    </row>
    <row r="3" spans="1:18" ht="51.6" customHeight="1" x14ac:dyDescent="0.25">
      <c r="A3" t="s">
        <v>24</v>
      </c>
      <c r="B3" t="s">
        <v>26</v>
      </c>
      <c r="C3" t="s">
        <v>44</v>
      </c>
      <c r="D3" t="s">
        <v>47</v>
      </c>
      <c r="E3" s="2" t="s">
        <v>48</v>
      </c>
      <c r="F3" s="2">
        <f t="shared" si="0"/>
        <v>4200000</v>
      </c>
      <c r="G3" s="2">
        <v>350000</v>
      </c>
      <c r="H3" s="2">
        <v>350000</v>
      </c>
      <c r="I3" s="2">
        <v>350000</v>
      </c>
      <c r="J3" s="2">
        <v>350000</v>
      </c>
      <c r="K3" s="2">
        <v>350000</v>
      </c>
      <c r="L3" s="2">
        <v>350000</v>
      </c>
      <c r="M3" s="2">
        <v>350000</v>
      </c>
      <c r="N3" s="2">
        <v>350000</v>
      </c>
      <c r="O3" s="2">
        <v>350000</v>
      </c>
      <c r="P3" s="2">
        <v>350000</v>
      </c>
      <c r="Q3" s="2">
        <v>350000</v>
      </c>
      <c r="R3" s="2">
        <v>350000</v>
      </c>
    </row>
    <row r="4" spans="1:18" ht="51.6" customHeight="1" x14ac:dyDescent="0.25">
      <c r="A4" t="s">
        <v>24</v>
      </c>
      <c r="B4" t="s">
        <v>26</v>
      </c>
      <c r="C4" t="s">
        <v>44</v>
      </c>
      <c r="D4" t="s">
        <v>39</v>
      </c>
      <c r="E4" s="2" t="s">
        <v>50</v>
      </c>
      <c r="F4" s="2">
        <f t="shared" si="0"/>
        <v>4830000</v>
      </c>
      <c r="G4" s="2" t="s">
        <v>31</v>
      </c>
      <c r="H4" s="2">
        <v>4830000</v>
      </c>
      <c r="I4" s="2" t="s">
        <v>31</v>
      </c>
      <c r="J4" s="2" t="s">
        <v>31</v>
      </c>
      <c r="K4" s="2" t="s">
        <v>31</v>
      </c>
      <c r="L4" s="2" t="s">
        <v>31</v>
      </c>
      <c r="M4" s="2" t="s">
        <v>31</v>
      </c>
      <c r="N4" s="2" t="s">
        <v>31</v>
      </c>
      <c r="O4" s="2" t="s">
        <v>31</v>
      </c>
      <c r="P4" s="2" t="s">
        <v>31</v>
      </c>
      <c r="Q4" s="2" t="s">
        <v>31</v>
      </c>
      <c r="R4" s="2" t="s">
        <v>31</v>
      </c>
    </row>
    <row r="5" spans="1:18" ht="51.6" customHeight="1" x14ac:dyDescent="0.25">
      <c r="A5" t="s">
        <v>24</v>
      </c>
      <c r="B5" t="s">
        <v>52</v>
      </c>
      <c r="C5" t="s">
        <v>54</v>
      </c>
      <c r="D5" t="s">
        <v>55</v>
      </c>
      <c r="E5" s="2" t="s">
        <v>56</v>
      </c>
      <c r="F5" s="2">
        <f t="shared" si="0"/>
        <v>585849620</v>
      </c>
      <c r="G5" s="2">
        <v>42072900</v>
      </c>
      <c r="H5" s="2">
        <v>88579020</v>
      </c>
      <c r="I5" s="2">
        <v>42333100</v>
      </c>
      <c r="J5" s="2">
        <v>79346200</v>
      </c>
      <c r="K5" s="2">
        <v>39637100</v>
      </c>
      <c r="L5" s="2">
        <v>39637100</v>
      </c>
      <c r="M5" s="2">
        <v>79346200</v>
      </c>
      <c r="N5" s="2">
        <v>34910000</v>
      </c>
      <c r="O5" s="2">
        <v>34910000</v>
      </c>
      <c r="P5" s="2">
        <v>35026000</v>
      </c>
      <c r="Q5" s="2">
        <v>35026000</v>
      </c>
      <c r="R5" s="2">
        <v>35026000</v>
      </c>
    </row>
    <row r="6" spans="1:18" ht="51.6" customHeight="1" x14ac:dyDescent="0.25">
      <c r="A6" t="s">
        <v>24</v>
      </c>
      <c r="B6" t="s">
        <v>52</v>
      </c>
      <c r="C6" t="s">
        <v>54</v>
      </c>
      <c r="D6" t="s">
        <v>64</v>
      </c>
      <c r="E6" s="2" t="s">
        <v>65</v>
      </c>
      <c r="F6" s="2">
        <f t="shared" si="0"/>
        <v>73496726</v>
      </c>
      <c r="G6" s="2">
        <v>5671640</v>
      </c>
      <c r="H6" s="2">
        <v>5671640</v>
      </c>
      <c r="I6" s="2">
        <v>5708068</v>
      </c>
      <c r="J6" s="2">
        <v>10777666</v>
      </c>
      <c r="K6" s="2">
        <v>5388868</v>
      </c>
      <c r="L6" s="2">
        <v>5388868</v>
      </c>
      <c r="M6" s="2">
        <v>10777736</v>
      </c>
      <c r="N6" s="2">
        <v>4814132</v>
      </c>
      <c r="O6" s="2">
        <v>4814132</v>
      </c>
      <c r="P6" s="2">
        <v>4827992</v>
      </c>
      <c r="Q6" s="2">
        <v>4827992</v>
      </c>
      <c r="R6" s="2">
        <v>4827992</v>
      </c>
    </row>
    <row r="7" spans="1:18" ht="51.6" customHeight="1" x14ac:dyDescent="0.25">
      <c r="A7" t="s">
        <v>24</v>
      </c>
      <c r="B7" t="s">
        <v>52</v>
      </c>
      <c r="C7" t="s">
        <v>54</v>
      </c>
      <c r="D7" t="s">
        <v>73</v>
      </c>
      <c r="E7" s="2" t="s">
        <v>74</v>
      </c>
      <c r="F7" s="2">
        <f t="shared" si="0"/>
        <v>75320000</v>
      </c>
      <c r="G7" s="2">
        <v>5380000</v>
      </c>
      <c r="H7" s="2">
        <v>5380000</v>
      </c>
      <c r="I7" s="2">
        <v>5380000</v>
      </c>
      <c r="J7" s="2">
        <v>10760000</v>
      </c>
      <c r="K7" s="2">
        <v>5380000</v>
      </c>
      <c r="L7" s="2">
        <v>5380000</v>
      </c>
      <c r="M7" s="2">
        <v>10760000</v>
      </c>
      <c r="N7" s="2">
        <v>5380000</v>
      </c>
      <c r="O7" s="2">
        <v>5380000</v>
      </c>
      <c r="P7" s="2">
        <v>5380000</v>
      </c>
      <c r="Q7" s="2">
        <v>5380000</v>
      </c>
      <c r="R7" s="2">
        <v>5380000</v>
      </c>
    </row>
    <row r="8" spans="1:18" ht="51.6" customHeight="1" x14ac:dyDescent="0.25">
      <c r="A8" t="s">
        <v>24</v>
      </c>
      <c r="B8" t="s">
        <v>52</v>
      </c>
      <c r="C8" t="s">
        <v>54</v>
      </c>
      <c r="D8" t="s">
        <v>77</v>
      </c>
      <c r="E8" s="2" t="s">
        <v>78</v>
      </c>
      <c r="F8" s="2">
        <f t="shared" si="0"/>
        <v>8775000</v>
      </c>
      <c r="G8" s="2">
        <v>895000</v>
      </c>
      <c r="H8" s="2">
        <v>895000</v>
      </c>
      <c r="I8" s="2">
        <v>895000</v>
      </c>
      <c r="J8" s="2">
        <v>1430000</v>
      </c>
      <c r="K8" s="2">
        <v>715000</v>
      </c>
      <c r="L8" s="2">
        <v>715000</v>
      </c>
      <c r="M8" s="2">
        <v>1430000</v>
      </c>
      <c r="N8" s="2">
        <v>360000</v>
      </c>
      <c r="O8" s="2">
        <v>360000</v>
      </c>
      <c r="P8" s="2">
        <v>360000</v>
      </c>
      <c r="Q8" s="2">
        <v>360000</v>
      </c>
      <c r="R8" s="2">
        <v>360000</v>
      </c>
    </row>
    <row r="9" spans="1:18" ht="51.6" customHeight="1" x14ac:dyDescent="0.25">
      <c r="A9" t="s">
        <v>24</v>
      </c>
      <c r="B9" t="s">
        <v>52</v>
      </c>
      <c r="C9" t="s">
        <v>54</v>
      </c>
      <c r="D9" t="s">
        <v>83</v>
      </c>
      <c r="E9" s="2" t="s">
        <v>84</v>
      </c>
      <c r="F9" s="2">
        <f t="shared" si="0"/>
        <v>44610720</v>
      </c>
      <c r="G9" s="2">
        <v>3476160</v>
      </c>
      <c r="H9" s="2">
        <v>3476160</v>
      </c>
      <c r="I9" s="2">
        <v>4089883</v>
      </c>
      <c r="J9" s="2">
        <v>6157800</v>
      </c>
      <c r="K9" s="2">
        <v>3258900</v>
      </c>
      <c r="L9" s="2">
        <v>3258900</v>
      </c>
      <c r="M9" s="2">
        <v>6157800</v>
      </c>
      <c r="N9" s="2">
        <v>2824300</v>
      </c>
      <c r="O9" s="2">
        <v>2824300</v>
      </c>
      <c r="P9" s="2">
        <v>3437917</v>
      </c>
      <c r="Q9" s="2">
        <v>2824300</v>
      </c>
      <c r="R9" s="2">
        <v>2824300</v>
      </c>
    </row>
    <row r="10" spans="1:18" ht="51.6" customHeight="1" x14ac:dyDescent="0.25">
      <c r="A10" t="s">
        <v>24</v>
      </c>
      <c r="B10" t="s">
        <v>52</v>
      </c>
      <c r="C10" t="s">
        <v>54</v>
      </c>
      <c r="D10" t="s">
        <v>91</v>
      </c>
      <c r="E10" s="2" t="s">
        <v>92</v>
      </c>
      <c r="F10" s="2">
        <f>SUM(G10:R10)</f>
        <v>217000</v>
      </c>
      <c r="G10" s="2">
        <v>15500</v>
      </c>
      <c r="H10" s="2">
        <v>15500</v>
      </c>
      <c r="I10" s="2">
        <v>15500</v>
      </c>
      <c r="J10" s="2">
        <v>31000</v>
      </c>
      <c r="K10" s="2">
        <v>15500</v>
      </c>
      <c r="L10" s="2">
        <v>15500</v>
      </c>
      <c r="M10" s="2">
        <v>31000</v>
      </c>
      <c r="N10" s="2">
        <v>15500</v>
      </c>
      <c r="O10" s="2">
        <v>15500</v>
      </c>
      <c r="P10" s="2">
        <v>15500</v>
      </c>
      <c r="Q10" s="2">
        <v>15500</v>
      </c>
      <c r="R10" s="2">
        <v>15500</v>
      </c>
    </row>
    <row r="11" spans="1:18" ht="51.6" customHeight="1" x14ac:dyDescent="0.25">
      <c r="A11" t="s">
        <v>24</v>
      </c>
      <c r="B11" t="s">
        <v>52</v>
      </c>
      <c r="C11" t="s">
        <v>54</v>
      </c>
      <c r="D11" t="s">
        <v>95</v>
      </c>
      <c r="E11" s="2" t="s">
        <v>96</v>
      </c>
      <c r="F11" s="2">
        <f t="shared" si="0"/>
        <v>15795</v>
      </c>
      <c r="G11" s="2">
        <v>1128</v>
      </c>
      <c r="H11" s="2">
        <v>1128</v>
      </c>
      <c r="I11" s="2">
        <v>2891</v>
      </c>
      <c r="J11" s="2">
        <v>1128</v>
      </c>
      <c r="K11" s="2">
        <v>1128</v>
      </c>
      <c r="L11" s="2">
        <v>1128</v>
      </c>
      <c r="M11" s="2">
        <v>1624</v>
      </c>
      <c r="N11" s="2">
        <v>1128</v>
      </c>
      <c r="O11" s="2">
        <v>1128</v>
      </c>
      <c r="P11" s="2">
        <v>1128</v>
      </c>
      <c r="Q11" s="2">
        <v>1128</v>
      </c>
      <c r="R11" s="2">
        <v>1128</v>
      </c>
    </row>
    <row r="12" spans="1:18" ht="51.6" customHeight="1" x14ac:dyDescent="0.25">
      <c r="A12" t="s">
        <v>24</v>
      </c>
      <c r="B12" t="s">
        <v>52</v>
      </c>
      <c r="C12" t="s">
        <v>54</v>
      </c>
      <c r="D12" t="s">
        <v>100</v>
      </c>
      <c r="E12" s="2" t="s">
        <v>101</v>
      </c>
      <c r="F12" s="2">
        <f t="shared" si="0"/>
        <v>43583592</v>
      </c>
      <c r="G12" s="2">
        <v>3905946</v>
      </c>
      <c r="H12" s="2">
        <v>3905946</v>
      </c>
      <c r="I12" s="2">
        <v>3911267</v>
      </c>
      <c r="J12" s="2">
        <v>3726206</v>
      </c>
      <c r="K12" s="2">
        <v>3726206</v>
      </c>
      <c r="L12" s="2">
        <v>3726206</v>
      </c>
      <c r="M12" s="2">
        <v>3726206</v>
      </c>
      <c r="N12" s="2">
        <v>3391093</v>
      </c>
      <c r="O12" s="2">
        <v>3391129</v>
      </c>
      <c r="P12" s="2">
        <v>3391129</v>
      </c>
      <c r="Q12" s="2">
        <v>3391129</v>
      </c>
      <c r="R12" s="2">
        <v>3391129</v>
      </c>
    </row>
    <row r="13" spans="1:18" ht="51.6" customHeight="1" x14ac:dyDescent="0.25">
      <c r="A13" t="s">
        <v>24</v>
      </c>
      <c r="B13" t="s">
        <v>52</v>
      </c>
      <c r="C13" t="s">
        <v>54</v>
      </c>
      <c r="D13" t="s">
        <v>107</v>
      </c>
      <c r="E13" s="2" t="s">
        <v>108</v>
      </c>
      <c r="F13" s="2">
        <f t="shared" si="0"/>
        <v>1104168</v>
      </c>
      <c r="G13" s="2">
        <v>100975</v>
      </c>
      <c r="H13" s="2">
        <v>100975</v>
      </c>
      <c r="I13" s="2">
        <v>101599</v>
      </c>
      <c r="J13" s="2">
        <v>95215</v>
      </c>
      <c r="K13" s="2">
        <v>95215</v>
      </c>
      <c r="L13" s="2">
        <v>95215</v>
      </c>
      <c r="M13" s="2">
        <v>95215</v>
      </c>
      <c r="N13" s="2">
        <v>83785</v>
      </c>
      <c r="O13" s="2">
        <v>83785</v>
      </c>
      <c r="P13" s="2">
        <v>84062</v>
      </c>
      <c r="Q13" s="2">
        <v>84065</v>
      </c>
      <c r="R13" s="2">
        <v>84062</v>
      </c>
    </row>
    <row r="14" spans="1:18" ht="51.6" customHeight="1" x14ac:dyDescent="0.25">
      <c r="A14" t="s">
        <v>24</v>
      </c>
      <c r="B14" t="s">
        <v>52</v>
      </c>
      <c r="C14" t="s">
        <v>54</v>
      </c>
      <c r="D14" t="s">
        <v>115</v>
      </c>
      <c r="E14" s="2" t="s">
        <v>116</v>
      </c>
      <c r="F14" s="2">
        <f t="shared" si="0"/>
        <v>3312504</v>
      </c>
      <c r="G14" s="2">
        <v>302925</v>
      </c>
      <c r="H14" s="2">
        <v>302925</v>
      </c>
      <c r="I14" s="2">
        <v>304798</v>
      </c>
      <c r="J14" s="2">
        <v>285646</v>
      </c>
      <c r="K14" s="2">
        <v>285646</v>
      </c>
      <c r="L14" s="2">
        <v>285646</v>
      </c>
      <c r="M14" s="2">
        <v>285646</v>
      </c>
      <c r="N14" s="2">
        <v>251356</v>
      </c>
      <c r="O14" s="2">
        <v>251356</v>
      </c>
      <c r="P14" s="2">
        <v>252187</v>
      </c>
      <c r="Q14" s="2">
        <v>252186</v>
      </c>
      <c r="R14" s="2">
        <v>252187</v>
      </c>
    </row>
    <row r="15" spans="1:18" ht="51.6" customHeight="1" x14ac:dyDescent="0.25">
      <c r="A15" t="s">
        <v>24</v>
      </c>
      <c r="B15" t="s">
        <v>52</v>
      </c>
      <c r="C15" t="s">
        <v>54</v>
      </c>
      <c r="D15" t="s">
        <v>123</v>
      </c>
      <c r="E15" s="2" t="s">
        <v>124</v>
      </c>
      <c r="F15" s="2">
        <f t="shared" si="0"/>
        <v>2300376</v>
      </c>
      <c r="G15" s="2">
        <v>210365</v>
      </c>
      <c r="H15" s="2">
        <v>210365</v>
      </c>
      <c r="I15" s="2">
        <v>211666</v>
      </c>
      <c r="J15" s="2">
        <v>198366</v>
      </c>
      <c r="K15" s="2">
        <v>198366</v>
      </c>
      <c r="L15" s="2">
        <v>198366</v>
      </c>
      <c r="M15" s="2">
        <v>198366</v>
      </c>
      <c r="N15" s="2">
        <v>174573</v>
      </c>
      <c r="O15" s="2">
        <v>174553</v>
      </c>
      <c r="P15" s="2">
        <v>175130</v>
      </c>
      <c r="Q15" s="2">
        <v>175130</v>
      </c>
      <c r="R15" s="2">
        <v>175130</v>
      </c>
    </row>
    <row r="16" spans="1:18" ht="51.6" customHeight="1" x14ac:dyDescent="0.25">
      <c r="A16" t="s">
        <v>24</v>
      </c>
      <c r="B16" t="s">
        <v>52</v>
      </c>
      <c r="C16" t="s">
        <v>54</v>
      </c>
      <c r="D16" t="s">
        <v>131</v>
      </c>
      <c r="E16" s="2" t="s">
        <v>132</v>
      </c>
      <c r="F16" s="2">
        <f t="shared" si="0"/>
        <v>602850000</v>
      </c>
      <c r="G16" s="2">
        <v>48200000</v>
      </c>
      <c r="H16" s="2">
        <v>48200000</v>
      </c>
      <c r="I16" s="2">
        <v>48200000</v>
      </c>
      <c r="J16" s="2">
        <v>70425000</v>
      </c>
      <c r="K16" s="2">
        <v>46950000</v>
      </c>
      <c r="L16" s="2">
        <v>46950000</v>
      </c>
      <c r="M16" s="2">
        <v>70425000</v>
      </c>
      <c r="N16" s="2">
        <v>44700000</v>
      </c>
      <c r="O16" s="2">
        <v>44700000</v>
      </c>
      <c r="P16" s="2">
        <v>44700000</v>
      </c>
      <c r="Q16" s="2">
        <v>44700000</v>
      </c>
      <c r="R16" s="2">
        <v>44700000</v>
      </c>
    </row>
    <row r="17" spans="1:18" ht="51.6" customHeight="1" x14ac:dyDescent="0.25">
      <c r="A17" t="s">
        <v>24</v>
      </c>
      <c r="B17" t="s">
        <v>52</v>
      </c>
      <c r="C17" t="s">
        <v>54</v>
      </c>
      <c r="D17" t="s">
        <v>137</v>
      </c>
      <c r="E17" s="2" t="s">
        <v>138</v>
      </c>
      <c r="F17" s="2">
        <f t="shared" si="0"/>
        <v>14120000</v>
      </c>
      <c r="G17" s="2" t="s">
        <v>31</v>
      </c>
      <c r="H17" s="2">
        <v>3530000</v>
      </c>
      <c r="I17" s="2">
        <v>0</v>
      </c>
      <c r="J17" s="2">
        <v>3530000</v>
      </c>
      <c r="K17" s="2" t="s">
        <v>31</v>
      </c>
      <c r="L17" s="2">
        <v>3530000</v>
      </c>
      <c r="M17" s="2" t="s">
        <v>31</v>
      </c>
      <c r="N17" s="2">
        <v>3530000</v>
      </c>
      <c r="O17" s="2" t="s">
        <v>31</v>
      </c>
      <c r="P17" s="2" t="s">
        <v>31</v>
      </c>
      <c r="Q17" s="2" t="s">
        <v>31</v>
      </c>
      <c r="R17" s="2" t="s">
        <v>31</v>
      </c>
    </row>
    <row r="18" spans="1:18" ht="51.6" customHeight="1" x14ac:dyDescent="0.25">
      <c r="A18" t="s">
        <v>24</v>
      </c>
      <c r="B18" t="s">
        <v>141</v>
      </c>
      <c r="C18" t="s">
        <v>143</v>
      </c>
      <c r="D18" t="s">
        <v>144</v>
      </c>
      <c r="E18" s="2" t="s">
        <v>145</v>
      </c>
      <c r="F18" s="2">
        <f t="shared" si="0"/>
        <v>15000000</v>
      </c>
      <c r="G18" s="2" t="s">
        <v>31</v>
      </c>
      <c r="H18" s="2">
        <v>15000000</v>
      </c>
      <c r="I18" s="2" t="s">
        <v>31</v>
      </c>
      <c r="J18" s="2" t="s">
        <v>31</v>
      </c>
      <c r="K18" s="2" t="s">
        <v>31</v>
      </c>
      <c r="L18" s="2" t="s">
        <v>31</v>
      </c>
      <c r="M18" s="2" t="s">
        <v>31</v>
      </c>
      <c r="N18" s="2" t="s">
        <v>31</v>
      </c>
      <c r="O18" s="2" t="s">
        <v>31</v>
      </c>
      <c r="P18" s="2" t="s">
        <v>31</v>
      </c>
      <c r="Q18" s="2" t="s">
        <v>31</v>
      </c>
      <c r="R18" s="2" t="s">
        <v>31</v>
      </c>
    </row>
    <row r="19" spans="1:18" ht="51.6" customHeight="1" x14ac:dyDescent="0.25">
      <c r="A19" t="s">
        <v>24</v>
      </c>
      <c r="B19" t="s">
        <v>141</v>
      </c>
      <c r="C19" t="s">
        <v>181</v>
      </c>
      <c r="D19" t="s">
        <v>182</v>
      </c>
      <c r="E19" s="2" t="s">
        <v>183</v>
      </c>
      <c r="F19" s="2">
        <f t="shared" si="0"/>
        <v>50100000</v>
      </c>
      <c r="G19" s="2">
        <v>3220000</v>
      </c>
      <c r="H19" s="2">
        <v>4500000</v>
      </c>
      <c r="I19" s="2">
        <v>4930000</v>
      </c>
      <c r="J19" s="2">
        <v>800000</v>
      </c>
      <c r="K19" s="2">
        <v>4930000</v>
      </c>
      <c r="L19" s="2">
        <v>4930000</v>
      </c>
      <c r="M19" s="2">
        <v>4500000</v>
      </c>
      <c r="N19" s="2">
        <v>4000000</v>
      </c>
      <c r="O19" s="2">
        <v>4430000</v>
      </c>
      <c r="P19" s="2">
        <v>4000000</v>
      </c>
      <c r="Q19" s="2">
        <v>4930000</v>
      </c>
      <c r="R19" s="2">
        <v>4930000</v>
      </c>
    </row>
    <row r="20" spans="1:18" ht="51.6" customHeight="1" x14ac:dyDescent="0.25">
      <c r="A20" t="s">
        <v>24</v>
      </c>
      <c r="B20" t="s">
        <v>194</v>
      </c>
      <c r="C20" t="s">
        <v>204</v>
      </c>
      <c r="D20" t="s">
        <v>208</v>
      </c>
      <c r="E20" s="2" t="s">
        <v>209</v>
      </c>
      <c r="F20" s="2">
        <f t="shared" si="0"/>
        <v>75240000</v>
      </c>
      <c r="G20" s="2">
        <v>6270000</v>
      </c>
      <c r="H20" s="2">
        <v>6270000</v>
      </c>
      <c r="I20" s="2">
        <v>6270000</v>
      </c>
      <c r="J20" s="2">
        <v>6270000</v>
      </c>
      <c r="K20" s="2">
        <v>6270000</v>
      </c>
      <c r="L20" s="2">
        <v>6270000</v>
      </c>
      <c r="M20" s="2">
        <v>6270000</v>
      </c>
      <c r="N20" s="2">
        <v>6270000</v>
      </c>
      <c r="O20" s="2">
        <v>6270000</v>
      </c>
      <c r="P20" s="2">
        <v>6270000</v>
      </c>
      <c r="Q20" s="2">
        <v>6270000</v>
      </c>
      <c r="R20" s="2">
        <v>6270000</v>
      </c>
    </row>
    <row r="21" spans="1:18" ht="51.6" customHeight="1" x14ac:dyDescent="0.25">
      <c r="A21" t="s">
        <v>24</v>
      </c>
      <c r="B21" t="s">
        <v>194</v>
      </c>
      <c r="C21" t="s">
        <v>204</v>
      </c>
      <c r="D21" t="s">
        <v>211</v>
      </c>
      <c r="E21" s="2" t="s">
        <v>212</v>
      </c>
      <c r="F21" s="2">
        <f t="shared" si="0"/>
        <v>33000000</v>
      </c>
      <c r="G21" s="2">
        <v>2750000</v>
      </c>
      <c r="H21" s="2">
        <v>2750000</v>
      </c>
      <c r="I21" s="2">
        <v>2750000</v>
      </c>
      <c r="J21" s="2">
        <v>2750000</v>
      </c>
      <c r="K21" s="2">
        <v>2750000</v>
      </c>
      <c r="L21" s="2">
        <v>2750000</v>
      </c>
      <c r="M21" s="2">
        <v>2750000</v>
      </c>
      <c r="N21" s="2">
        <v>2750000</v>
      </c>
      <c r="O21" s="2">
        <v>2750000</v>
      </c>
      <c r="P21" s="2">
        <v>2750000</v>
      </c>
      <c r="Q21" s="2">
        <v>2750000</v>
      </c>
      <c r="R21" s="2">
        <v>2750000</v>
      </c>
    </row>
    <row r="22" spans="1:18" ht="51.6" customHeight="1" x14ac:dyDescent="0.25">
      <c r="A22" t="s">
        <v>24</v>
      </c>
      <c r="B22" t="s">
        <v>194</v>
      </c>
      <c r="C22" t="s">
        <v>204</v>
      </c>
      <c r="D22" t="s">
        <v>214</v>
      </c>
      <c r="E22" s="2" t="s">
        <v>215</v>
      </c>
      <c r="F22" s="2">
        <f t="shared" si="0"/>
        <v>7067220</v>
      </c>
      <c r="G22" s="2">
        <v>588935</v>
      </c>
      <c r="H22" s="2">
        <v>588935</v>
      </c>
      <c r="I22" s="2">
        <v>588935</v>
      </c>
      <c r="J22" s="2">
        <v>588935</v>
      </c>
      <c r="K22" s="2">
        <v>588935</v>
      </c>
      <c r="L22" s="2">
        <v>588935</v>
      </c>
      <c r="M22" s="2">
        <v>588935</v>
      </c>
      <c r="N22" s="2">
        <v>588935</v>
      </c>
      <c r="O22" s="2">
        <v>588935</v>
      </c>
      <c r="P22" s="2">
        <v>588935</v>
      </c>
      <c r="Q22" s="2">
        <v>588935</v>
      </c>
      <c r="R22" s="2">
        <v>588935</v>
      </c>
    </row>
    <row r="23" spans="1:18" ht="51.6" customHeight="1" x14ac:dyDescent="0.25">
      <c r="A23" t="s">
        <v>24</v>
      </c>
      <c r="B23" t="s">
        <v>194</v>
      </c>
      <c r="C23" t="s">
        <v>204</v>
      </c>
      <c r="D23" t="s">
        <v>217</v>
      </c>
      <c r="E23" s="2" t="s">
        <v>218</v>
      </c>
      <c r="F23" s="2">
        <f t="shared" si="0"/>
        <v>403200</v>
      </c>
      <c r="G23" s="2">
        <v>33600</v>
      </c>
      <c r="H23" s="2">
        <v>33600</v>
      </c>
      <c r="I23" s="2">
        <v>33600</v>
      </c>
      <c r="J23" s="2">
        <v>33600</v>
      </c>
      <c r="K23" s="2">
        <v>33600</v>
      </c>
      <c r="L23" s="2">
        <v>33600</v>
      </c>
      <c r="M23" s="2">
        <v>33600</v>
      </c>
      <c r="N23" s="2">
        <v>33600</v>
      </c>
      <c r="O23" s="2">
        <v>33600</v>
      </c>
      <c r="P23" s="2">
        <v>33600</v>
      </c>
      <c r="Q23" s="2">
        <v>33600</v>
      </c>
      <c r="R23" s="2">
        <v>33600</v>
      </c>
    </row>
    <row r="24" spans="1:18" ht="51.6" customHeight="1" x14ac:dyDescent="0.25">
      <c r="A24" t="s">
        <v>24</v>
      </c>
      <c r="B24" t="s">
        <v>194</v>
      </c>
      <c r="C24" t="s">
        <v>204</v>
      </c>
      <c r="D24" t="s">
        <v>220</v>
      </c>
      <c r="E24" s="2" t="s">
        <v>221</v>
      </c>
      <c r="F24" s="2">
        <f t="shared" si="0"/>
        <v>504000</v>
      </c>
      <c r="G24" s="2">
        <v>42000</v>
      </c>
      <c r="H24" s="2">
        <v>42000</v>
      </c>
      <c r="I24" s="2">
        <v>42000</v>
      </c>
      <c r="J24" s="2">
        <v>42000</v>
      </c>
      <c r="K24" s="2">
        <v>42000</v>
      </c>
      <c r="L24" s="2">
        <v>42000</v>
      </c>
      <c r="M24" s="2">
        <v>42000</v>
      </c>
      <c r="N24" s="2">
        <v>42000</v>
      </c>
      <c r="O24" s="2">
        <v>42000</v>
      </c>
      <c r="P24" s="2">
        <v>42000</v>
      </c>
      <c r="Q24" s="2">
        <v>42000</v>
      </c>
      <c r="R24" s="2">
        <v>42000</v>
      </c>
    </row>
    <row r="25" spans="1:18" ht="51.6" customHeight="1" x14ac:dyDescent="0.25">
      <c r="A25" t="s">
        <v>243</v>
      </c>
      <c r="B25" t="s">
        <v>245</v>
      </c>
      <c r="C25" t="s">
        <v>247</v>
      </c>
      <c r="D25" t="s">
        <v>36</v>
      </c>
      <c r="E25" s="2" t="s">
        <v>249</v>
      </c>
      <c r="F25" s="2">
        <f t="shared" si="0"/>
        <v>4380000</v>
      </c>
      <c r="G25" s="2" t="s">
        <v>31</v>
      </c>
      <c r="H25" s="2">
        <v>4380000</v>
      </c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2" t="s">
        <v>31</v>
      </c>
      <c r="O25" s="2" t="s">
        <v>31</v>
      </c>
      <c r="P25" s="2" t="s">
        <v>31</v>
      </c>
      <c r="Q25" s="2" t="s">
        <v>31</v>
      </c>
      <c r="R25" s="2" t="s">
        <v>31</v>
      </c>
    </row>
    <row r="26" spans="1:18" ht="51.6" customHeight="1" x14ac:dyDescent="0.25">
      <c r="A26" t="s">
        <v>243</v>
      </c>
      <c r="B26" t="s">
        <v>245</v>
      </c>
      <c r="C26" t="s">
        <v>247</v>
      </c>
      <c r="D26" t="s">
        <v>250</v>
      </c>
      <c r="E26" s="2" t="s">
        <v>251</v>
      </c>
      <c r="F26" s="2">
        <f t="shared" si="0"/>
        <v>1800000</v>
      </c>
      <c r="G26" s="2" t="s">
        <v>31</v>
      </c>
      <c r="H26" s="2">
        <v>1800000</v>
      </c>
      <c r="I26" s="2" t="s">
        <v>31</v>
      </c>
      <c r="J26" s="2" t="s">
        <v>31</v>
      </c>
      <c r="K26" s="2" t="s">
        <v>31</v>
      </c>
      <c r="L26" s="2" t="s">
        <v>31</v>
      </c>
      <c r="M26" s="2" t="s">
        <v>31</v>
      </c>
      <c r="N26" s="2" t="s">
        <v>31</v>
      </c>
      <c r="O26" s="2" t="s">
        <v>31</v>
      </c>
      <c r="P26" s="2" t="s">
        <v>31</v>
      </c>
      <c r="Q26" s="2" t="s">
        <v>31</v>
      </c>
      <c r="R26" s="2" t="s">
        <v>31</v>
      </c>
    </row>
    <row r="27" spans="1:18" ht="51.6" customHeight="1" x14ac:dyDescent="0.25">
      <c r="A27" t="s">
        <v>243</v>
      </c>
      <c r="B27" t="s">
        <v>245</v>
      </c>
      <c r="C27" t="s">
        <v>247</v>
      </c>
      <c r="D27" t="s">
        <v>39</v>
      </c>
      <c r="E27" s="2" t="s">
        <v>252</v>
      </c>
      <c r="F27" s="2">
        <f t="shared" si="0"/>
        <v>2156000</v>
      </c>
      <c r="G27" s="2" t="s">
        <v>31</v>
      </c>
      <c r="H27" s="2">
        <v>2156000</v>
      </c>
      <c r="I27" s="2" t="s">
        <v>31</v>
      </c>
      <c r="J27" s="2" t="s">
        <v>31</v>
      </c>
      <c r="K27" s="2" t="s">
        <v>31</v>
      </c>
      <c r="L27" s="2" t="s">
        <v>31</v>
      </c>
      <c r="M27" s="2" t="s">
        <v>31</v>
      </c>
      <c r="N27" s="2" t="s">
        <v>31</v>
      </c>
      <c r="O27" s="2" t="s">
        <v>31</v>
      </c>
      <c r="P27" s="2" t="s">
        <v>31</v>
      </c>
      <c r="Q27" s="2" t="s">
        <v>31</v>
      </c>
      <c r="R27" s="2" t="s">
        <v>31</v>
      </c>
    </row>
    <row r="28" spans="1:18" ht="51.6" customHeight="1" x14ac:dyDescent="0.25">
      <c r="A28" t="s">
        <v>243</v>
      </c>
      <c r="B28" t="s">
        <v>245</v>
      </c>
      <c r="C28" t="s">
        <v>247</v>
      </c>
      <c r="D28" t="s">
        <v>253</v>
      </c>
      <c r="E28" s="2" t="s">
        <v>236</v>
      </c>
      <c r="F28" s="2">
        <f t="shared" si="0"/>
        <v>6000000</v>
      </c>
      <c r="G28" s="2" t="s">
        <v>31</v>
      </c>
      <c r="H28" s="2">
        <v>6000000</v>
      </c>
      <c r="I28" s="2" t="s">
        <v>31</v>
      </c>
      <c r="J28" s="2" t="s">
        <v>31</v>
      </c>
      <c r="K28" s="2" t="s">
        <v>31</v>
      </c>
      <c r="L28" s="2" t="s">
        <v>31</v>
      </c>
      <c r="M28" s="2" t="s">
        <v>31</v>
      </c>
      <c r="N28" s="2" t="s">
        <v>31</v>
      </c>
      <c r="O28" s="2" t="s">
        <v>31</v>
      </c>
      <c r="P28" s="2" t="s">
        <v>31</v>
      </c>
      <c r="Q28" s="2" t="s">
        <v>31</v>
      </c>
      <c r="R28" s="2" t="s">
        <v>31</v>
      </c>
    </row>
    <row r="29" spans="1:18" ht="51.6" customHeight="1" x14ac:dyDescent="0.25">
      <c r="A29" t="s">
        <v>243</v>
      </c>
      <c r="B29" t="s">
        <v>245</v>
      </c>
      <c r="C29" t="s">
        <v>247</v>
      </c>
      <c r="D29" t="s">
        <v>182</v>
      </c>
      <c r="E29" s="2" t="s">
        <v>254</v>
      </c>
      <c r="F29" s="2">
        <f t="shared" si="0"/>
        <v>3560000</v>
      </c>
      <c r="G29" s="2" t="s">
        <v>31</v>
      </c>
      <c r="H29" s="2">
        <v>3560000</v>
      </c>
      <c r="I29" s="2" t="s">
        <v>31</v>
      </c>
      <c r="J29" s="2" t="s">
        <v>31</v>
      </c>
      <c r="K29" s="2" t="s">
        <v>31</v>
      </c>
      <c r="L29" s="2" t="s">
        <v>31</v>
      </c>
      <c r="M29" s="2" t="s">
        <v>31</v>
      </c>
      <c r="N29" s="2" t="s">
        <v>31</v>
      </c>
      <c r="O29" s="2" t="s">
        <v>31</v>
      </c>
      <c r="P29" s="2" t="s">
        <v>31</v>
      </c>
      <c r="Q29" s="2" t="s">
        <v>31</v>
      </c>
      <c r="R29" s="2" t="s">
        <v>31</v>
      </c>
    </row>
    <row r="30" spans="1:18" ht="51.6" customHeight="1" x14ac:dyDescent="0.25">
      <c r="A30" t="s">
        <v>243</v>
      </c>
      <c r="B30" t="s">
        <v>256</v>
      </c>
      <c r="C30" t="s">
        <v>258</v>
      </c>
      <c r="D30" t="s">
        <v>36</v>
      </c>
      <c r="E30" s="2" t="s">
        <v>260</v>
      </c>
      <c r="F30" s="2">
        <f t="shared" si="0"/>
        <v>26190000</v>
      </c>
      <c r="G30" s="2" t="s">
        <v>31</v>
      </c>
      <c r="H30" s="2" t="s">
        <v>31</v>
      </c>
      <c r="I30" s="2">
        <v>13140000</v>
      </c>
      <c r="J30" s="2" t="s">
        <v>31</v>
      </c>
      <c r="K30" s="2" t="s">
        <v>31</v>
      </c>
      <c r="L30" s="2" t="s">
        <v>31</v>
      </c>
      <c r="M30" s="2" t="s">
        <v>31</v>
      </c>
      <c r="N30" s="2">
        <v>13050000</v>
      </c>
      <c r="O30" s="2" t="s">
        <v>31</v>
      </c>
      <c r="P30" s="2" t="s">
        <v>31</v>
      </c>
      <c r="Q30" s="2" t="s">
        <v>31</v>
      </c>
      <c r="R30" s="2" t="s">
        <v>31</v>
      </c>
    </row>
    <row r="31" spans="1:18" ht="51.6" customHeight="1" x14ac:dyDescent="0.25">
      <c r="A31" t="s">
        <v>243</v>
      </c>
      <c r="B31" t="s">
        <v>256</v>
      </c>
      <c r="C31" t="s">
        <v>258</v>
      </c>
      <c r="D31" t="s">
        <v>263</v>
      </c>
      <c r="E31" s="2" t="s">
        <v>264</v>
      </c>
      <c r="F31" s="2">
        <f t="shared" si="0"/>
        <v>6300000</v>
      </c>
      <c r="G31" s="2" t="s">
        <v>31</v>
      </c>
      <c r="H31" s="2" t="s">
        <v>31</v>
      </c>
      <c r="I31" s="2">
        <v>3150000</v>
      </c>
      <c r="J31" s="2" t="s">
        <v>31</v>
      </c>
      <c r="K31" s="2" t="s">
        <v>31</v>
      </c>
      <c r="L31" s="2" t="s">
        <v>31</v>
      </c>
      <c r="M31" s="2" t="s">
        <v>31</v>
      </c>
      <c r="N31" s="2">
        <v>3150000</v>
      </c>
      <c r="O31" s="2" t="s">
        <v>31</v>
      </c>
      <c r="P31" s="2" t="s">
        <v>31</v>
      </c>
      <c r="Q31" s="2" t="s">
        <v>31</v>
      </c>
      <c r="R31" s="2" t="s">
        <v>31</v>
      </c>
    </row>
    <row r="32" spans="1:18" ht="51.6" customHeight="1" x14ac:dyDescent="0.25">
      <c r="A32" t="s">
        <v>270</v>
      </c>
      <c r="B32" t="s">
        <v>272</v>
      </c>
      <c r="C32" t="s">
        <v>274</v>
      </c>
      <c r="D32" t="s">
        <v>263</v>
      </c>
      <c r="E32" s="2" t="s">
        <v>265</v>
      </c>
      <c r="F32" s="2">
        <f t="shared" si="0"/>
        <v>3150000</v>
      </c>
      <c r="G32" s="2" t="s">
        <v>31</v>
      </c>
      <c r="H32" s="2" t="s">
        <v>31</v>
      </c>
      <c r="I32" s="2" t="s">
        <v>31</v>
      </c>
      <c r="J32" s="2" t="s">
        <v>31</v>
      </c>
      <c r="K32" s="2" t="s">
        <v>31</v>
      </c>
      <c r="L32" s="2">
        <v>3150000</v>
      </c>
      <c r="M32" s="2" t="s">
        <v>31</v>
      </c>
      <c r="N32" s="2" t="s">
        <v>31</v>
      </c>
      <c r="O32" s="2" t="s">
        <v>31</v>
      </c>
      <c r="P32" s="2" t="s">
        <v>31</v>
      </c>
      <c r="Q32" s="2" t="s">
        <v>31</v>
      </c>
      <c r="R32" s="2" t="s">
        <v>31</v>
      </c>
    </row>
    <row r="33" spans="1:18" ht="51.6" customHeight="1" x14ac:dyDescent="0.25">
      <c r="A33" t="s">
        <v>270</v>
      </c>
      <c r="B33" t="s">
        <v>277</v>
      </c>
      <c r="C33" t="s">
        <v>279</v>
      </c>
      <c r="D33" t="s">
        <v>250</v>
      </c>
      <c r="E33" s="2" t="s">
        <v>282</v>
      </c>
      <c r="F33" s="2">
        <f t="shared" si="0"/>
        <v>2700000</v>
      </c>
      <c r="G33" s="2" t="s">
        <v>31</v>
      </c>
      <c r="H33" s="2" t="s">
        <v>31</v>
      </c>
      <c r="I33" s="2">
        <v>900000</v>
      </c>
      <c r="J33" s="2" t="s">
        <v>31</v>
      </c>
      <c r="K33" s="2" t="s">
        <v>31</v>
      </c>
      <c r="L33" s="2">
        <v>900000</v>
      </c>
      <c r="M33" s="2" t="s">
        <v>31</v>
      </c>
      <c r="N33" s="2" t="s">
        <v>31</v>
      </c>
      <c r="O33" s="2">
        <v>900000</v>
      </c>
      <c r="P33" s="2" t="s">
        <v>31</v>
      </c>
      <c r="Q33" s="2" t="s">
        <v>31</v>
      </c>
      <c r="R33" s="2" t="s">
        <v>31</v>
      </c>
    </row>
    <row r="34" spans="1:18" ht="51.6" customHeight="1" x14ac:dyDescent="0.25">
      <c r="A34" t="s">
        <v>285</v>
      </c>
      <c r="B34" t="s">
        <v>287</v>
      </c>
      <c r="C34" t="s">
        <v>289</v>
      </c>
      <c r="D34" t="s">
        <v>263</v>
      </c>
      <c r="E34" s="2" t="s">
        <v>292</v>
      </c>
      <c r="F34" s="2">
        <f t="shared" si="0"/>
        <v>48000000</v>
      </c>
      <c r="G34" s="2">
        <v>4000000</v>
      </c>
      <c r="H34" s="2">
        <v>4000000</v>
      </c>
      <c r="I34" s="2">
        <v>4000000</v>
      </c>
      <c r="J34" s="2">
        <v>4000000</v>
      </c>
      <c r="K34" s="2">
        <v>4000000</v>
      </c>
      <c r="L34" s="2">
        <v>4000000</v>
      </c>
      <c r="M34" s="2">
        <v>4000000</v>
      </c>
      <c r="N34" s="2">
        <v>4000000</v>
      </c>
      <c r="O34" s="2">
        <v>4000000</v>
      </c>
      <c r="P34" s="2">
        <v>4000000</v>
      </c>
      <c r="Q34" s="2">
        <v>4000000</v>
      </c>
      <c r="R34" s="2">
        <v>4000000</v>
      </c>
    </row>
    <row r="35" spans="1:18" ht="51.6" customHeight="1" x14ac:dyDescent="0.25">
      <c r="A35" t="s">
        <v>294</v>
      </c>
      <c r="B35" t="s">
        <v>296</v>
      </c>
      <c r="C35" t="s">
        <v>298</v>
      </c>
      <c r="D35" t="s">
        <v>182</v>
      </c>
      <c r="E35" s="2" t="s">
        <v>188</v>
      </c>
      <c r="F35" s="2">
        <f t="shared" ref="F35" si="1">SUM(G35:R35)</f>
        <v>4000000</v>
      </c>
      <c r="G35" s="2" t="s">
        <v>31</v>
      </c>
      <c r="H35" s="2" t="s">
        <v>31</v>
      </c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2" t="s">
        <v>31</v>
      </c>
      <c r="O35" s="2">
        <v>2000000</v>
      </c>
      <c r="P35" s="2" t="s">
        <v>31</v>
      </c>
      <c r="Q35" s="2">
        <v>2000000</v>
      </c>
      <c r="R35" s="2" t="s">
        <v>31</v>
      </c>
    </row>
    <row r="36" spans="1:18" x14ac:dyDescent="0.25">
      <c r="F36" s="2">
        <f>SUM(F2:F35)</f>
        <v>1762703921</v>
      </c>
    </row>
    <row r="38" spans="1:18" x14ac:dyDescent="0.25">
      <c r="F38" s="2">
        <f>GU!F68-LS!F36</f>
        <v>167458450</v>
      </c>
    </row>
    <row r="39" spans="1:18" x14ac:dyDescent="0.25">
      <c r="F39" s="2">
        <f>F38/12</f>
        <v>13954870.833333334</v>
      </c>
    </row>
  </sheetData>
  <pageMargins left="0.7" right="0.7" top="0.75" bottom="0.75" header="0.3" footer="0.3"/>
  <pageSetup orientation="portrait" horizontalDpi="360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865DC-1260-43C5-A070-6996D6B94132}">
  <dimension ref="A1:S68"/>
  <sheetViews>
    <sheetView topLeftCell="D61" workbookViewId="0">
      <selection activeCell="D65" sqref="A65:XFD66"/>
    </sheetView>
  </sheetViews>
  <sheetFormatPr defaultRowHeight="15.75" x14ac:dyDescent="0.25"/>
  <cols>
    <col min="1" max="1" width="24.75" customWidth="1"/>
    <col min="2" max="2" width="27.125" customWidth="1"/>
    <col min="3" max="3" width="36.75" customWidth="1"/>
    <col min="4" max="4" width="28.375" customWidth="1"/>
    <col min="5" max="5" width="11" style="2" customWidth="1"/>
    <col min="6" max="6" width="15.75" style="2" customWidth="1"/>
    <col min="7" max="18" width="12.25" style="2" customWidth="1"/>
  </cols>
  <sheetData>
    <row r="1" spans="1:18" ht="51.6" customHeight="1" x14ac:dyDescent="0.25">
      <c r="A1" t="s">
        <v>2</v>
      </c>
      <c r="B1" t="s">
        <v>4</v>
      </c>
      <c r="C1" t="s">
        <v>6</v>
      </c>
      <c r="D1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</row>
    <row r="2" spans="1:18" s="23" customFormat="1" ht="51.6" customHeight="1" x14ac:dyDescent="0.25">
      <c r="A2" s="23" t="s">
        <v>24</v>
      </c>
      <c r="B2" s="23" t="s">
        <v>26</v>
      </c>
      <c r="C2" s="23" t="s">
        <v>28</v>
      </c>
      <c r="D2" s="23" t="s">
        <v>29</v>
      </c>
      <c r="E2" s="24" t="s">
        <v>30</v>
      </c>
      <c r="F2" s="24">
        <f>SUM(G2:R2)</f>
        <v>281500</v>
      </c>
      <c r="G2" s="24" t="s">
        <v>31</v>
      </c>
      <c r="H2" s="24" t="s">
        <v>31</v>
      </c>
      <c r="I2" s="24">
        <v>140750</v>
      </c>
      <c r="J2" s="24" t="s">
        <v>31</v>
      </c>
      <c r="K2" s="24" t="s">
        <v>31</v>
      </c>
      <c r="L2" s="24" t="s">
        <v>31</v>
      </c>
      <c r="M2" s="24" t="s">
        <v>31</v>
      </c>
      <c r="N2" s="24" t="s">
        <v>31</v>
      </c>
      <c r="O2" s="24">
        <v>140750</v>
      </c>
      <c r="P2" s="24" t="s">
        <v>31</v>
      </c>
      <c r="Q2" s="24" t="s">
        <v>31</v>
      </c>
      <c r="R2" s="24" t="s">
        <v>31</v>
      </c>
    </row>
    <row r="3" spans="1:18" s="23" customFormat="1" ht="51.6" customHeight="1" x14ac:dyDescent="0.25">
      <c r="A3" s="23" t="s">
        <v>24</v>
      </c>
      <c r="B3" s="23" t="s">
        <v>26</v>
      </c>
      <c r="C3" s="23" t="s">
        <v>28</v>
      </c>
      <c r="D3" s="23" t="s">
        <v>33</v>
      </c>
      <c r="E3" s="24" t="s">
        <v>34</v>
      </c>
      <c r="F3" s="24">
        <f t="shared" ref="F3:F66" si="0">SUM(G3:R3)</f>
        <v>150000</v>
      </c>
      <c r="G3" s="24" t="s">
        <v>31</v>
      </c>
      <c r="H3" s="24">
        <v>0</v>
      </c>
      <c r="I3" s="24">
        <v>75000</v>
      </c>
      <c r="J3" s="24" t="s">
        <v>31</v>
      </c>
      <c r="K3" s="24" t="s">
        <v>31</v>
      </c>
      <c r="L3" s="24" t="s">
        <v>31</v>
      </c>
      <c r="M3" s="24" t="s">
        <v>31</v>
      </c>
      <c r="N3" s="24" t="s">
        <v>31</v>
      </c>
      <c r="O3" s="24">
        <v>75000</v>
      </c>
      <c r="P3" s="24" t="s">
        <v>31</v>
      </c>
      <c r="Q3" s="24" t="s">
        <v>31</v>
      </c>
      <c r="R3" s="24" t="s">
        <v>31</v>
      </c>
    </row>
    <row r="4" spans="1:18" s="23" customFormat="1" ht="51.6" customHeight="1" x14ac:dyDescent="0.25">
      <c r="A4" s="23" t="s">
        <v>24</v>
      </c>
      <c r="B4" s="23" t="s">
        <v>26</v>
      </c>
      <c r="C4" s="23" t="s">
        <v>28</v>
      </c>
      <c r="D4" s="23" t="s">
        <v>36</v>
      </c>
      <c r="E4" s="24" t="s">
        <v>37</v>
      </c>
      <c r="F4" s="24">
        <f t="shared" si="0"/>
        <v>1168000</v>
      </c>
      <c r="G4" s="24" t="s">
        <v>31</v>
      </c>
      <c r="H4" s="24">
        <v>0</v>
      </c>
      <c r="I4" s="24">
        <v>584000</v>
      </c>
      <c r="J4" s="24" t="s">
        <v>31</v>
      </c>
      <c r="K4" s="24" t="s">
        <v>31</v>
      </c>
      <c r="L4" s="24" t="s">
        <v>31</v>
      </c>
      <c r="M4" s="24" t="s">
        <v>31</v>
      </c>
      <c r="N4" s="24" t="s">
        <v>31</v>
      </c>
      <c r="O4" s="24">
        <v>584000</v>
      </c>
      <c r="P4" s="24" t="s">
        <v>31</v>
      </c>
      <c r="Q4" s="24" t="s">
        <v>31</v>
      </c>
      <c r="R4" s="24" t="s">
        <v>31</v>
      </c>
    </row>
    <row r="5" spans="1:18" ht="51.6" customHeight="1" x14ac:dyDescent="0.25">
      <c r="A5" t="s">
        <v>24</v>
      </c>
      <c r="B5" t="s">
        <v>26</v>
      </c>
      <c r="C5" t="s">
        <v>28</v>
      </c>
      <c r="D5" t="s">
        <v>39</v>
      </c>
      <c r="E5" s="2" t="s">
        <v>40</v>
      </c>
      <c r="F5" s="2">
        <f t="shared" si="0"/>
        <v>8568000</v>
      </c>
      <c r="G5" s="2" t="s">
        <v>31</v>
      </c>
      <c r="H5" s="2">
        <v>0</v>
      </c>
      <c r="I5" s="2">
        <v>4384000</v>
      </c>
      <c r="J5" s="2" t="s">
        <v>31</v>
      </c>
      <c r="K5" s="2" t="s">
        <v>31</v>
      </c>
      <c r="L5" s="2" t="s">
        <v>31</v>
      </c>
      <c r="M5" s="2" t="s">
        <v>31</v>
      </c>
      <c r="N5" s="2" t="s">
        <v>31</v>
      </c>
      <c r="O5" s="2">
        <v>4184000</v>
      </c>
      <c r="P5" s="2" t="s">
        <v>31</v>
      </c>
      <c r="Q5" s="2" t="s">
        <v>31</v>
      </c>
      <c r="R5" s="2" t="s">
        <v>31</v>
      </c>
    </row>
    <row r="6" spans="1:18" s="23" customFormat="1" ht="51.6" customHeight="1" x14ac:dyDescent="0.25">
      <c r="A6" s="23" t="s">
        <v>24</v>
      </c>
      <c r="B6" s="23" t="s">
        <v>26</v>
      </c>
      <c r="C6" s="23" t="s">
        <v>44</v>
      </c>
      <c r="D6" s="23" t="s">
        <v>29</v>
      </c>
      <c r="E6" s="24" t="s">
        <v>45</v>
      </c>
      <c r="F6" s="24">
        <f t="shared" si="0"/>
        <v>1160500</v>
      </c>
      <c r="G6" s="24" t="s">
        <v>31</v>
      </c>
      <c r="H6" s="24">
        <v>1160500</v>
      </c>
      <c r="I6" s="24" t="s">
        <v>31</v>
      </c>
      <c r="J6" s="24" t="s">
        <v>31</v>
      </c>
      <c r="K6" s="24" t="s">
        <v>31</v>
      </c>
      <c r="L6" s="24" t="s">
        <v>31</v>
      </c>
      <c r="M6" s="24" t="s">
        <v>31</v>
      </c>
      <c r="N6" s="24" t="s">
        <v>31</v>
      </c>
      <c r="O6" s="24" t="s">
        <v>31</v>
      </c>
      <c r="P6" s="24" t="s">
        <v>31</v>
      </c>
      <c r="Q6" s="24" t="s">
        <v>31</v>
      </c>
      <c r="R6" s="24" t="s">
        <v>31</v>
      </c>
    </row>
    <row r="7" spans="1:18" s="23" customFormat="1" ht="51.6" customHeight="1" x14ac:dyDescent="0.25">
      <c r="A7" s="23" t="s">
        <v>24</v>
      </c>
      <c r="B7" s="23" t="s">
        <v>26</v>
      </c>
      <c r="C7" s="23" t="s">
        <v>44</v>
      </c>
      <c r="D7" s="23" t="s">
        <v>33</v>
      </c>
      <c r="E7" s="24" t="s">
        <v>46</v>
      </c>
      <c r="F7" s="24">
        <f t="shared" si="0"/>
        <v>225000</v>
      </c>
      <c r="G7" s="24" t="s">
        <v>31</v>
      </c>
      <c r="H7" s="24">
        <v>225000</v>
      </c>
      <c r="I7" s="24" t="s">
        <v>31</v>
      </c>
      <c r="J7" s="24" t="s">
        <v>31</v>
      </c>
      <c r="K7" s="24" t="s">
        <v>31</v>
      </c>
      <c r="L7" s="24" t="s">
        <v>31</v>
      </c>
      <c r="M7" s="24" t="s">
        <v>31</v>
      </c>
      <c r="N7" s="24" t="s">
        <v>31</v>
      </c>
      <c r="O7" s="24" t="s">
        <v>31</v>
      </c>
      <c r="P7" s="24" t="s">
        <v>31</v>
      </c>
      <c r="Q7" s="24" t="s">
        <v>31</v>
      </c>
      <c r="R7" s="24" t="s">
        <v>31</v>
      </c>
    </row>
    <row r="8" spans="1:18" ht="51.6" customHeight="1" x14ac:dyDescent="0.25">
      <c r="A8" t="s">
        <v>24</v>
      </c>
      <c r="B8" t="s">
        <v>26</v>
      </c>
      <c r="C8" t="s">
        <v>44</v>
      </c>
      <c r="D8" t="s">
        <v>47</v>
      </c>
      <c r="E8" s="2" t="s">
        <v>48</v>
      </c>
      <c r="F8" s="2">
        <f t="shared" si="0"/>
        <v>4200000</v>
      </c>
      <c r="G8" s="2">
        <v>350000</v>
      </c>
      <c r="H8" s="2">
        <v>350000</v>
      </c>
      <c r="I8" s="2">
        <v>350000</v>
      </c>
      <c r="J8" s="2">
        <v>350000</v>
      </c>
      <c r="K8" s="2">
        <v>350000</v>
      </c>
      <c r="L8" s="2">
        <v>350000</v>
      </c>
      <c r="M8" s="2">
        <v>350000</v>
      </c>
      <c r="N8" s="2">
        <v>350000</v>
      </c>
      <c r="O8" s="2">
        <v>350000</v>
      </c>
      <c r="P8" s="2">
        <v>350000</v>
      </c>
      <c r="Q8" s="2">
        <v>350000</v>
      </c>
      <c r="R8" s="2">
        <v>350000</v>
      </c>
    </row>
    <row r="9" spans="1:18" ht="51.6" customHeight="1" x14ac:dyDescent="0.25">
      <c r="A9" t="s">
        <v>24</v>
      </c>
      <c r="B9" t="s">
        <v>26</v>
      </c>
      <c r="C9" t="s">
        <v>44</v>
      </c>
      <c r="D9" t="s">
        <v>39</v>
      </c>
      <c r="E9" s="2" t="s">
        <v>50</v>
      </c>
      <c r="F9" s="2">
        <f t="shared" si="0"/>
        <v>4830000</v>
      </c>
      <c r="G9" s="2" t="s">
        <v>31</v>
      </c>
      <c r="H9" s="2">
        <v>4830000</v>
      </c>
      <c r="I9" s="2" t="s">
        <v>31</v>
      </c>
      <c r="J9" s="2" t="s">
        <v>31</v>
      </c>
      <c r="K9" s="2" t="s">
        <v>31</v>
      </c>
      <c r="L9" s="2" t="s">
        <v>31</v>
      </c>
      <c r="M9" s="2" t="s">
        <v>31</v>
      </c>
      <c r="N9" s="2" t="s">
        <v>31</v>
      </c>
      <c r="O9" s="2" t="s">
        <v>31</v>
      </c>
      <c r="P9" s="2" t="s">
        <v>31</v>
      </c>
      <c r="Q9" s="2" t="s">
        <v>31</v>
      </c>
      <c r="R9" s="2" t="s">
        <v>31</v>
      </c>
    </row>
    <row r="10" spans="1:18" ht="51.6" customHeight="1" x14ac:dyDescent="0.25">
      <c r="A10" t="s">
        <v>24</v>
      </c>
      <c r="B10" t="s">
        <v>52</v>
      </c>
      <c r="C10" t="s">
        <v>54</v>
      </c>
      <c r="D10" t="s">
        <v>55</v>
      </c>
      <c r="E10" s="2" t="s">
        <v>56</v>
      </c>
      <c r="F10" s="2">
        <f t="shared" si="0"/>
        <v>585849620</v>
      </c>
      <c r="G10" s="2">
        <v>42072900</v>
      </c>
      <c r="H10" s="2">
        <v>88579020</v>
      </c>
      <c r="I10" s="2">
        <v>42333100</v>
      </c>
      <c r="J10" s="2">
        <v>79346200</v>
      </c>
      <c r="K10" s="2">
        <v>39637100</v>
      </c>
      <c r="L10" s="2">
        <v>39637100</v>
      </c>
      <c r="M10" s="2">
        <v>79346200</v>
      </c>
      <c r="N10" s="2">
        <v>34910000</v>
      </c>
      <c r="O10" s="2">
        <v>34910000</v>
      </c>
      <c r="P10" s="2">
        <v>35026000</v>
      </c>
      <c r="Q10" s="2">
        <v>35026000</v>
      </c>
      <c r="R10" s="2">
        <v>35026000</v>
      </c>
    </row>
    <row r="11" spans="1:18" ht="51.6" customHeight="1" x14ac:dyDescent="0.25">
      <c r="A11" t="s">
        <v>24</v>
      </c>
      <c r="B11" t="s">
        <v>52</v>
      </c>
      <c r="C11" t="s">
        <v>54</v>
      </c>
      <c r="D11" t="s">
        <v>64</v>
      </c>
      <c r="E11" s="2" t="s">
        <v>65</v>
      </c>
      <c r="F11" s="2">
        <f t="shared" si="0"/>
        <v>73496726</v>
      </c>
      <c r="G11" s="2">
        <v>5671640</v>
      </c>
      <c r="H11" s="2">
        <v>5671640</v>
      </c>
      <c r="I11" s="2">
        <v>5708068</v>
      </c>
      <c r="J11" s="2">
        <v>10777666</v>
      </c>
      <c r="K11" s="2">
        <v>5388868</v>
      </c>
      <c r="L11" s="2">
        <v>5388868</v>
      </c>
      <c r="M11" s="2">
        <v>10777736</v>
      </c>
      <c r="N11" s="2">
        <v>4814132</v>
      </c>
      <c r="O11" s="2">
        <v>4814132</v>
      </c>
      <c r="P11" s="2">
        <v>4827992</v>
      </c>
      <c r="Q11" s="2">
        <v>4827992</v>
      </c>
      <c r="R11" s="2">
        <v>4827992</v>
      </c>
    </row>
    <row r="12" spans="1:18" ht="51.6" customHeight="1" x14ac:dyDescent="0.25">
      <c r="A12" t="s">
        <v>24</v>
      </c>
      <c r="B12" t="s">
        <v>52</v>
      </c>
      <c r="C12" t="s">
        <v>54</v>
      </c>
      <c r="D12" t="s">
        <v>73</v>
      </c>
      <c r="E12" s="2" t="s">
        <v>74</v>
      </c>
      <c r="F12" s="2">
        <f t="shared" si="0"/>
        <v>75320000</v>
      </c>
      <c r="G12" s="2">
        <v>5380000</v>
      </c>
      <c r="H12" s="2">
        <v>5380000</v>
      </c>
      <c r="I12" s="2">
        <v>5380000</v>
      </c>
      <c r="J12" s="2">
        <v>10760000</v>
      </c>
      <c r="K12" s="2">
        <v>5380000</v>
      </c>
      <c r="L12" s="2">
        <v>5380000</v>
      </c>
      <c r="M12" s="2">
        <v>10760000</v>
      </c>
      <c r="N12" s="2">
        <v>5380000</v>
      </c>
      <c r="O12" s="2">
        <v>5380000</v>
      </c>
      <c r="P12" s="2">
        <v>5380000</v>
      </c>
      <c r="Q12" s="2">
        <v>5380000</v>
      </c>
      <c r="R12" s="2">
        <v>5380000</v>
      </c>
    </row>
    <row r="13" spans="1:18" ht="51.6" customHeight="1" x14ac:dyDescent="0.25">
      <c r="A13" t="s">
        <v>24</v>
      </c>
      <c r="B13" t="s">
        <v>52</v>
      </c>
      <c r="C13" t="s">
        <v>54</v>
      </c>
      <c r="D13" t="s">
        <v>77</v>
      </c>
      <c r="E13" s="2" t="s">
        <v>78</v>
      </c>
      <c r="F13" s="2">
        <f t="shared" si="0"/>
        <v>8775000</v>
      </c>
      <c r="G13" s="2">
        <v>895000</v>
      </c>
      <c r="H13" s="2">
        <v>895000</v>
      </c>
      <c r="I13" s="2">
        <v>895000</v>
      </c>
      <c r="J13" s="2">
        <v>1430000</v>
      </c>
      <c r="K13" s="2">
        <v>715000</v>
      </c>
      <c r="L13" s="2">
        <v>715000</v>
      </c>
      <c r="M13" s="2">
        <v>1430000</v>
      </c>
      <c r="N13" s="2">
        <v>360000</v>
      </c>
      <c r="O13" s="2">
        <v>360000</v>
      </c>
      <c r="P13" s="2">
        <v>360000</v>
      </c>
      <c r="Q13" s="2">
        <v>360000</v>
      </c>
      <c r="R13" s="2">
        <v>360000</v>
      </c>
    </row>
    <row r="14" spans="1:18" ht="51.6" customHeight="1" x14ac:dyDescent="0.25">
      <c r="A14" t="s">
        <v>24</v>
      </c>
      <c r="B14" t="s">
        <v>52</v>
      </c>
      <c r="C14" t="s">
        <v>54</v>
      </c>
      <c r="D14" t="s">
        <v>83</v>
      </c>
      <c r="E14" s="2" t="s">
        <v>84</v>
      </c>
      <c r="F14" s="2">
        <f t="shared" si="0"/>
        <v>44610720</v>
      </c>
      <c r="G14" s="2">
        <v>3476160</v>
      </c>
      <c r="H14" s="2">
        <v>3476160</v>
      </c>
      <c r="I14" s="2">
        <v>4089883</v>
      </c>
      <c r="J14" s="2">
        <v>6157800</v>
      </c>
      <c r="K14" s="2">
        <v>3258900</v>
      </c>
      <c r="L14" s="2">
        <v>3258900</v>
      </c>
      <c r="M14" s="2">
        <v>6157800</v>
      </c>
      <c r="N14" s="2">
        <v>2824300</v>
      </c>
      <c r="O14" s="2">
        <v>2824300</v>
      </c>
      <c r="P14" s="2">
        <v>3437917</v>
      </c>
      <c r="Q14" s="2">
        <v>2824300</v>
      </c>
      <c r="R14" s="2">
        <v>2824300</v>
      </c>
    </row>
    <row r="15" spans="1:18" ht="51.6" customHeight="1" x14ac:dyDescent="0.25">
      <c r="A15" t="s">
        <v>24</v>
      </c>
      <c r="B15" t="s">
        <v>52</v>
      </c>
      <c r="C15" t="s">
        <v>54</v>
      </c>
      <c r="D15" t="s">
        <v>91</v>
      </c>
      <c r="E15" s="2" t="s">
        <v>92</v>
      </c>
      <c r="F15" s="2">
        <f>SUM(G15:R15)</f>
        <v>217000</v>
      </c>
      <c r="G15" s="2">
        <v>15500</v>
      </c>
      <c r="H15" s="2">
        <v>15500</v>
      </c>
      <c r="I15" s="2">
        <v>15500</v>
      </c>
      <c r="J15" s="2">
        <v>31000</v>
      </c>
      <c r="K15" s="2">
        <v>15500</v>
      </c>
      <c r="L15" s="2">
        <v>15500</v>
      </c>
      <c r="M15" s="2">
        <v>31000</v>
      </c>
      <c r="N15" s="2">
        <v>15500</v>
      </c>
      <c r="O15" s="2">
        <v>15500</v>
      </c>
      <c r="P15" s="2">
        <v>15500</v>
      </c>
      <c r="Q15" s="2">
        <v>15500</v>
      </c>
      <c r="R15" s="2">
        <v>15500</v>
      </c>
    </row>
    <row r="16" spans="1:18" ht="51.6" customHeight="1" x14ac:dyDescent="0.25">
      <c r="A16" t="s">
        <v>24</v>
      </c>
      <c r="B16" t="s">
        <v>52</v>
      </c>
      <c r="C16" t="s">
        <v>54</v>
      </c>
      <c r="D16" t="s">
        <v>95</v>
      </c>
      <c r="E16" s="2" t="s">
        <v>96</v>
      </c>
      <c r="F16" s="2">
        <f t="shared" si="0"/>
        <v>15795</v>
      </c>
      <c r="G16" s="2">
        <v>1128</v>
      </c>
      <c r="H16" s="2">
        <v>1128</v>
      </c>
      <c r="I16" s="2">
        <v>2891</v>
      </c>
      <c r="J16" s="2">
        <v>1128</v>
      </c>
      <c r="K16" s="2">
        <v>1128</v>
      </c>
      <c r="L16" s="2">
        <v>1128</v>
      </c>
      <c r="M16" s="2">
        <v>1624</v>
      </c>
      <c r="N16" s="2">
        <v>1128</v>
      </c>
      <c r="O16" s="2">
        <v>1128</v>
      </c>
      <c r="P16" s="2">
        <v>1128</v>
      </c>
      <c r="Q16" s="2">
        <v>1128</v>
      </c>
      <c r="R16" s="2">
        <v>1128</v>
      </c>
    </row>
    <row r="17" spans="1:18" ht="51.6" customHeight="1" x14ac:dyDescent="0.25">
      <c r="A17" t="s">
        <v>24</v>
      </c>
      <c r="B17" t="s">
        <v>52</v>
      </c>
      <c r="C17" t="s">
        <v>54</v>
      </c>
      <c r="D17" t="s">
        <v>100</v>
      </c>
      <c r="E17" s="2" t="s">
        <v>101</v>
      </c>
      <c r="F17" s="2">
        <f t="shared" si="0"/>
        <v>43583592</v>
      </c>
      <c r="G17" s="2">
        <v>3905946</v>
      </c>
      <c r="H17" s="2">
        <v>3905946</v>
      </c>
      <c r="I17" s="2">
        <v>3911267</v>
      </c>
      <c r="J17" s="2">
        <v>3726206</v>
      </c>
      <c r="K17" s="2">
        <v>3726206</v>
      </c>
      <c r="L17" s="2">
        <v>3726206</v>
      </c>
      <c r="M17" s="2">
        <v>3726206</v>
      </c>
      <c r="N17" s="2">
        <v>3391093</v>
      </c>
      <c r="O17" s="2">
        <v>3391129</v>
      </c>
      <c r="P17" s="2">
        <v>3391129</v>
      </c>
      <c r="Q17" s="2">
        <v>3391129</v>
      </c>
      <c r="R17" s="2">
        <v>3391129</v>
      </c>
    </row>
    <row r="18" spans="1:18" ht="51.6" customHeight="1" x14ac:dyDescent="0.25">
      <c r="A18" t="s">
        <v>24</v>
      </c>
      <c r="B18" t="s">
        <v>52</v>
      </c>
      <c r="C18" t="s">
        <v>54</v>
      </c>
      <c r="D18" t="s">
        <v>107</v>
      </c>
      <c r="E18" s="2" t="s">
        <v>108</v>
      </c>
      <c r="F18" s="2">
        <f t="shared" si="0"/>
        <v>1104168</v>
      </c>
      <c r="G18" s="2">
        <v>100975</v>
      </c>
      <c r="H18" s="2">
        <v>100975</v>
      </c>
      <c r="I18" s="2">
        <v>101599</v>
      </c>
      <c r="J18" s="2">
        <v>95215</v>
      </c>
      <c r="K18" s="2">
        <v>95215</v>
      </c>
      <c r="L18" s="2">
        <v>95215</v>
      </c>
      <c r="M18" s="2">
        <v>95215</v>
      </c>
      <c r="N18" s="2">
        <v>83785</v>
      </c>
      <c r="O18" s="2">
        <v>83785</v>
      </c>
      <c r="P18" s="2">
        <v>84062</v>
      </c>
      <c r="Q18" s="2">
        <v>84065</v>
      </c>
      <c r="R18" s="2">
        <v>84062</v>
      </c>
    </row>
    <row r="19" spans="1:18" ht="51.6" customHeight="1" x14ac:dyDescent="0.25">
      <c r="A19" t="s">
        <v>24</v>
      </c>
      <c r="B19" t="s">
        <v>52</v>
      </c>
      <c r="C19" t="s">
        <v>54</v>
      </c>
      <c r="D19" t="s">
        <v>115</v>
      </c>
      <c r="E19" s="2" t="s">
        <v>116</v>
      </c>
      <c r="F19" s="2">
        <f t="shared" si="0"/>
        <v>3312504</v>
      </c>
      <c r="G19" s="2">
        <v>302925</v>
      </c>
      <c r="H19" s="2">
        <v>302925</v>
      </c>
      <c r="I19" s="2">
        <v>304798</v>
      </c>
      <c r="J19" s="2">
        <v>285646</v>
      </c>
      <c r="K19" s="2">
        <v>285646</v>
      </c>
      <c r="L19" s="2">
        <v>285646</v>
      </c>
      <c r="M19" s="2">
        <v>285646</v>
      </c>
      <c r="N19" s="2">
        <v>251356</v>
      </c>
      <c r="O19" s="2">
        <v>251356</v>
      </c>
      <c r="P19" s="2">
        <v>252187</v>
      </c>
      <c r="Q19" s="2">
        <v>252186</v>
      </c>
      <c r="R19" s="2">
        <v>252187</v>
      </c>
    </row>
    <row r="20" spans="1:18" ht="51.6" customHeight="1" x14ac:dyDescent="0.25">
      <c r="A20" t="s">
        <v>24</v>
      </c>
      <c r="B20" t="s">
        <v>52</v>
      </c>
      <c r="C20" t="s">
        <v>54</v>
      </c>
      <c r="D20" t="s">
        <v>123</v>
      </c>
      <c r="E20" s="2" t="s">
        <v>124</v>
      </c>
      <c r="F20" s="2">
        <f t="shared" si="0"/>
        <v>2300376</v>
      </c>
      <c r="G20" s="2">
        <v>210365</v>
      </c>
      <c r="H20" s="2">
        <v>210365</v>
      </c>
      <c r="I20" s="2">
        <v>211666</v>
      </c>
      <c r="J20" s="2">
        <v>198366</v>
      </c>
      <c r="K20" s="2">
        <v>198366</v>
      </c>
      <c r="L20" s="2">
        <v>198366</v>
      </c>
      <c r="M20" s="2">
        <v>198366</v>
      </c>
      <c r="N20" s="2">
        <v>174573</v>
      </c>
      <c r="O20" s="2">
        <v>174553</v>
      </c>
      <c r="P20" s="2">
        <v>175130</v>
      </c>
      <c r="Q20" s="2">
        <v>175130</v>
      </c>
      <c r="R20" s="2">
        <v>175130</v>
      </c>
    </row>
    <row r="21" spans="1:18" ht="51.6" customHeight="1" x14ac:dyDescent="0.25">
      <c r="A21" t="s">
        <v>24</v>
      </c>
      <c r="B21" t="s">
        <v>52</v>
      </c>
      <c r="C21" t="s">
        <v>54</v>
      </c>
      <c r="D21" t="s">
        <v>131</v>
      </c>
      <c r="E21" s="2" t="s">
        <v>132</v>
      </c>
      <c r="F21" s="2">
        <f t="shared" si="0"/>
        <v>602850000</v>
      </c>
      <c r="G21" s="2">
        <v>48200000</v>
      </c>
      <c r="H21" s="2">
        <v>48200000</v>
      </c>
      <c r="I21" s="2">
        <v>48200000</v>
      </c>
      <c r="J21" s="2">
        <v>70425000</v>
      </c>
      <c r="K21" s="2">
        <v>46950000</v>
      </c>
      <c r="L21" s="2">
        <v>46950000</v>
      </c>
      <c r="M21" s="2">
        <v>70425000</v>
      </c>
      <c r="N21" s="2">
        <v>44700000</v>
      </c>
      <c r="O21" s="2">
        <v>44700000</v>
      </c>
      <c r="P21" s="2">
        <v>44700000</v>
      </c>
      <c r="Q21" s="2">
        <v>44700000</v>
      </c>
      <c r="R21" s="2">
        <v>44700000</v>
      </c>
    </row>
    <row r="22" spans="1:18" ht="51.6" customHeight="1" x14ac:dyDescent="0.25">
      <c r="A22" t="s">
        <v>24</v>
      </c>
      <c r="B22" t="s">
        <v>52</v>
      </c>
      <c r="C22" t="s">
        <v>54</v>
      </c>
      <c r="D22" t="s">
        <v>137</v>
      </c>
      <c r="E22" s="2" t="s">
        <v>138</v>
      </c>
      <c r="F22" s="2">
        <f t="shared" si="0"/>
        <v>14120000</v>
      </c>
      <c r="G22" s="2" t="s">
        <v>31</v>
      </c>
      <c r="H22" s="2">
        <v>3530000</v>
      </c>
      <c r="I22" s="2">
        <v>0</v>
      </c>
      <c r="J22" s="2">
        <v>3530000</v>
      </c>
      <c r="K22" s="2" t="s">
        <v>31</v>
      </c>
      <c r="L22" s="2">
        <v>3530000</v>
      </c>
      <c r="M22" s="2" t="s">
        <v>31</v>
      </c>
      <c r="N22" s="2">
        <v>3530000</v>
      </c>
      <c r="O22" s="2" t="s">
        <v>31</v>
      </c>
      <c r="P22" s="2" t="s">
        <v>31</v>
      </c>
      <c r="Q22" s="2" t="s">
        <v>31</v>
      </c>
      <c r="R22" s="2" t="s">
        <v>31</v>
      </c>
    </row>
    <row r="23" spans="1:18" ht="51.6" customHeight="1" x14ac:dyDescent="0.25">
      <c r="A23" t="s">
        <v>24</v>
      </c>
      <c r="B23" t="s">
        <v>141</v>
      </c>
      <c r="C23" t="s">
        <v>143</v>
      </c>
      <c r="D23" t="s">
        <v>144</v>
      </c>
      <c r="E23" s="2" t="s">
        <v>145</v>
      </c>
      <c r="F23" s="2">
        <f t="shared" si="0"/>
        <v>15000000</v>
      </c>
      <c r="G23" s="2" t="s">
        <v>31</v>
      </c>
      <c r="H23" s="2">
        <v>15000000</v>
      </c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2" t="s">
        <v>31</v>
      </c>
      <c r="O23" s="2" t="s">
        <v>31</v>
      </c>
      <c r="P23" s="2" t="s">
        <v>31</v>
      </c>
      <c r="Q23" s="2" t="s">
        <v>31</v>
      </c>
      <c r="R23" s="2" t="s">
        <v>31</v>
      </c>
    </row>
    <row r="24" spans="1:18" s="23" customFormat="1" ht="51.6" customHeight="1" x14ac:dyDescent="0.25">
      <c r="A24" s="23" t="s">
        <v>24</v>
      </c>
      <c r="B24" s="23" t="s">
        <v>141</v>
      </c>
      <c r="C24" s="23" t="s">
        <v>147</v>
      </c>
      <c r="D24" s="23" t="s">
        <v>36</v>
      </c>
      <c r="E24" s="24" t="s">
        <v>148</v>
      </c>
      <c r="F24" s="24">
        <f t="shared" si="0"/>
        <v>24090000</v>
      </c>
      <c r="G24" s="24">
        <v>2190000</v>
      </c>
      <c r="H24" s="24">
        <v>2190000</v>
      </c>
      <c r="I24" s="24">
        <v>2190000</v>
      </c>
      <c r="J24" s="24" t="s">
        <v>31</v>
      </c>
      <c r="K24" s="24">
        <v>2190000</v>
      </c>
      <c r="L24" s="24">
        <v>2190000</v>
      </c>
      <c r="M24" s="24">
        <v>2190000</v>
      </c>
      <c r="N24" s="24">
        <v>2190000</v>
      </c>
      <c r="O24" s="24">
        <v>2190000</v>
      </c>
      <c r="P24" s="24">
        <v>2190000</v>
      </c>
      <c r="Q24" s="24">
        <v>2190000</v>
      </c>
      <c r="R24" s="24">
        <v>2190000</v>
      </c>
    </row>
    <row r="25" spans="1:18" s="23" customFormat="1" ht="51.6" customHeight="1" x14ac:dyDescent="0.25">
      <c r="A25" s="23" t="s">
        <v>24</v>
      </c>
      <c r="B25" s="23" t="s">
        <v>141</v>
      </c>
      <c r="C25" s="23" t="s">
        <v>147</v>
      </c>
      <c r="D25" s="23" t="s">
        <v>150</v>
      </c>
      <c r="E25" s="24" t="s">
        <v>151</v>
      </c>
      <c r="F25" s="24">
        <f t="shared" si="0"/>
        <v>3895000</v>
      </c>
      <c r="G25" s="24">
        <v>380000</v>
      </c>
      <c r="H25" s="24">
        <v>380000</v>
      </c>
      <c r="I25" s="24">
        <v>380000</v>
      </c>
      <c r="J25" s="24" t="s">
        <v>31</v>
      </c>
      <c r="K25" s="24">
        <v>380000</v>
      </c>
      <c r="L25" s="24">
        <v>380000</v>
      </c>
      <c r="M25" s="24">
        <v>380000</v>
      </c>
      <c r="N25" s="24">
        <v>380000</v>
      </c>
      <c r="O25" s="24">
        <v>380000</v>
      </c>
      <c r="P25" s="24">
        <v>95000</v>
      </c>
      <c r="Q25" s="24">
        <v>380000</v>
      </c>
      <c r="R25" s="24">
        <v>380000</v>
      </c>
    </row>
    <row r="26" spans="1:18" s="23" customFormat="1" ht="51.6" customHeight="1" x14ac:dyDescent="0.25">
      <c r="A26" s="23" t="s">
        <v>24</v>
      </c>
      <c r="B26" s="23" t="s">
        <v>141</v>
      </c>
      <c r="C26" s="23" t="s">
        <v>155</v>
      </c>
      <c r="D26" s="23" t="s">
        <v>29</v>
      </c>
      <c r="E26" s="24" t="s">
        <v>156</v>
      </c>
      <c r="F26" s="24">
        <f t="shared" si="0"/>
        <v>4283000</v>
      </c>
      <c r="G26" s="24">
        <v>356000</v>
      </c>
      <c r="H26" s="24">
        <v>356000</v>
      </c>
      <c r="I26" s="24">
        <v>356000</v>
      </c>
      <c r="J26" s="24">
        <v>356000</v>
      </c>
      <c r="K26" s="24">
        <v>356000</v>
      </c>
      <c r="L26" s="24">
        <v>356000</v>
      </c>
      <c r="M26" s="24">
        <v>356000</v>
      </c>
      <c r="N26" s="24">
        <v>356000</v>
      </c>
      <c r="O26" s="24">
        <v>367000</v>
      </c>
      <c r="P26" s="24">
        <v>356000</v>
      </c>
      <c r="Q26" s="24">
        <v>356000</v>
      </c>
      <c r="R26" s="24">
        <v>356000</v>
      </c>
    </row>
    <row r="27" spans="1:18" s="23" customFormat="1" ht="51.6" customHeight="1" x14ac:dyDescent="0.25">
      <c r="A27" s="23" t="s">
        <v>24</v>
      </c>
      <c r="B27" s="23" t="s">
        <v>141</v>
      </c>
      <c r="C27" s="23" t="s">
        <v>155</v>
      </c>
      <c r="D27" s="23" t="s">
        <v>159</v>
      </c>
      <c r="E27" s="24" t="s">
        <v>160</v>
      </c>
      <c r="F27" s="24">
        <f t="shared" si="0"/>
        <v>845800</v>
      </c>
      <c r="G27" s="24" t="s">
        <v>31</v>
      </c>
      <c r="H27" s="24">
        <v>422900</v>
      </c>
      <c r="I27" s="24" t="s">
        <v>31</v>
      </c>
      <c r="J27" s="24" t="s">
        <v>31</v>
      </c>
      <c r="K27" s="24" t="s">
        <v>31</v>
      </c>
      <c r="L27" s="24" t="s">
        <v>31</v>
      </c>
      <c r="M27" s="24" t="s">
        <v>31</v>
      </c>
      <c r="N27" s="24">
        <v>422900</v>
      </c>
      <c r="O27" s="24" t="s">
        <v>31</v>
      </c>
      <c r="P27" s="24" t="s">
        <v>31</v>
      </c>
      <c r="Q27" s="24" t="s">
        <v>31</v>
      </c>
      <c r="R27" s="24" t="s">
        <v>31</v>
      </c>
    </row>
    <row r="28" spans="1:18" s="23" customFormat="1" ht="51.6" customHeight="1" x14ac:dyDescent="0.25">
      <c r="A28" s="23" t="s">
        <v>24</v>
      </c>
      <c r="B28" s="23" t="s">
        <v>141</v>
      </c>
      <c r="C28" s="23" t="s">
        <v>163</v>
      </c>
      <c r="D28" s="23" t="s">
        <v>164</v>
      </c>
      <c r="E28" s="24" t="s">
        <v>165</v>
      </c>
      <c r="F28" s="24">
        <f>SUM(G28:R28)</f>
        <v>6924000</v>
      </c>
      <c r="G28" s="24">
        <v>577000</v>
      </c>
      <c r="H28" s="24">
        <v>577000</v>
      </c>
      <c r="I28" s="24">
        <v>577000</v>
      </c>
      <c r="J28" s="24">
        <v>577000</v>
      </c>
      <c r="K28" s="24">
        <v>577000</v>
      </c>
      <c r="L28" s="24">
        <v>577000</v>
      </c>
      <c r="M28" s="24">
        <v>577000</v>
      </c>
      <c r="N28" s="24">
        <v>577000</v>
      </c>
      <c r="O28" s="24">
        <v>577000</v>
      </c>
      <c r="P28" s="24">
        <v>577000</v>
      </c>
      <c r="Q28" s="24">
        <v>577000</v>
      </c>
      <c r="R28" s="24">
        <v>577000</v>
      </c>
    </row>
    <row r="29" spans="1:18" s="23" customFormat="1" ht="51.6" customHeight="1" x14ac:dyDescent="0.25">
      <c r="A29" s="23" t="s">
        <v>24</v>
      </c>
      <c r="B29" s="23" t="s">
        <v>141</v>
      </c>
      <c r="C29" s="23" t="s">
        <v>168</v>
      </c>
      <c r="D29" s="23" t="s">
        <v>29</v>
      </c>
      <c r="E29" s="24" t="s">
        <v>169</v>
      </c>
      <c r="F29" s="24">
        <f t="shared" si="0"/>
        <v>2880150</v>
      </c>
      <c r="G29" s="24">
        <v>1405700</v>
      </c>
      <c r="H29" s="24">
        <v>0</v>
      </c>
      <c r="I29" s="24" t="s">
        <v>31</v>
      </c>
      <c r="J29" s="24" t="s">
        <v>31</v>
      </c>
      <c r="K29" s="24" t="s">
        <v>31</v>
      </c>
      <c r="L29" s="24" t="s">
        <v>31</v>
      </c>
      <c r="M29" s="24">
        <v>1474450</v>
      </c>
      <c r="N29" s="24" t="s">
        <v>31</v>
      </c>
      <c r="O29" s="24" t="s">
        <v>31</v>
      </c>
      <c r="P29" s="24" t="s">
        <v>31</v>
      </c>
      <c r="Q29" s="24" t="s">
        <v>31</v>
      </c>
      <c r="R29" s="24" t="s">
        <v>31</v>
      </c>
    </row>
    <row r="30" spans="1:18" s="23" customFormat="1" ht="51.6" customHeight="1" x14ac:dyDescent="0.25">
      <c r="A30" s="23" t="s">
        <v>24</v>
      </c>
      <c r="B30" s="23" t="s">
        <v>141</v>
      </c>
      <c r="C30" s="23" t="s">
        <v>168</v>
      </c>
      <c r="D30" s="23" t="s">
        <v>33</v>
      </c>
      <c r="E30" s="24" t="s">
        <v>172</v>
      </c>
      <c r="F30" s="24">
        <f t="shared" si="0"/>
        <v>3900000</v>
      </c>
      <c r="G30" s="24">
        <v>1950000</v>
      </c>
      <c r="H30" s="24" t="s">
        <v>31</v>
      </c>
      <c r="I30" s="24" t="s">
        <v>31</v>
      </c>
      <c r="J30" s="24" t="s">
        <v>31</v>
      </c>
      <c r="K30" s="24" t="s">
        <v>31</v>
      </c>
      <c r="L30" s="24" t="s">
        <v>31</v>
      </c>
      <c r="M30" s="24">
        <v>1950000</v>
      </c>
      <c r="N30" s="24" t="s">
        <v>31</v>
      </c>
      <c r="O30" s="24" t="s">
        <v>31</v>
      </c>
      <c r="P30" s="24" t="s">
        <v>31</v>
      </c>
      <c r="Q30" s="24" t="s">
        <v>31</v>
      </c>
      <c r="R30" s="24" t="s">
        <v>31</v>
      </c>
    </row>
    <row r="31" spans="1:18" s="23" customFormat="1" ht="51.6" customHeight="1" x14ac:dyDescent="0.25">
      <c r="A31" s="23" t="s">
        <v>24</v>
      </c>
      <c r="B31" s="23" t="s">
        <v>141</v>
      </c>
      <c r="C31" s="23" t="s">
        <v>168</v>
      </c>
      <c r="D31" s="23" t="s">
        <v>174</v>
      </c>
      <c r="E31" s="24" t="s">
        <v>175</v>
      </c>
      <c r="F31" s="24">
        <f t="shared" si="0"/>
        <v>1000000</v>
      </c>
      <c r="G31" s="24">
        <v>500000</v>
      </c>
      <c r="H31" s="24" t="s">
        <v>31</v>
      </c>
      <c r="I31" s="24" t="s">
        <v>31</v>
      </c>
      <c r="J31" s="24" t="s">
        <v>31</v>
      </c>
      <c r="K31" s="24" t="s">
        <v>31</v>
      </c>
      <c r="L31" s="24" t="s">
        <v>31</v>
      </c>
      <c r="M31" s="24">
        <v>500000</v>
      </c>
      <c r="N31" s="24" t="s">
        <v>31</v>
      </c>
      <c r="O31" s="24" t="s">
        <v>31</v>
      </c>
      <c r="P31" s="24" t="s">
        <v>31</v>
      </c>
      <c r="Q31" s="24" t="s">
        <v>31</v>
      </c>
      <c r="R31" s="24" t="s">
        <v>31</v>
      </c>
    </row>
    <row r="32" spans="1:18" s="23" customFormat="1" ht="51.6" customHeight="1" x14ac:dyDescent="0.25">
      <c r="A32" s="23" t="s">
        <v>24</v>
      </c>
      <c r="B32" s="23" t="s">
        <v>141</v>
      </c>
      <c r="C32" s="23" t="s">
        <v>168</v>
      </c>
      <c r="D32" s="23" t="s">
        <v>177</v>
      </c>
      <c r="E32" s="24" t="s">
        <v>178</v>
      </c>
      <c r="F32" s="24">
        <f t="shared" si="0"/>
        <v>4141600</v>
      </c>
      <c r="G32" s="24">
        <v>2070800</v>
      </c>
      <c r="H32" s="24" t="s">
        <v>31</v>
      </c>
      <c r="I32" s="24" t="s">
        <v>31</v>
      </c>
      <c r="J32" s="24" t="s">
        <v>31</v>
      </c>
      <c r="K32" s="24" t="s">
        <v>31</v>
      </c>
      <c r="L32" s="24" t="s">
        <v>31</v>
      </c>
      <c r="M32" s="24">
        <v>2070800</v>
      </c>
      <c r="N32" s="24" t="s">
        <v>31</v>
      </c>
      <c r="O32" s="24" t="s">
        <v>31</v>
      </c>
      <c r="P32" s="24" t="s">
        <v>31</v>
      </c>
      <c r="Q32" s="24" t="s">
        <v>31</v>
      </c>
      <c r="R32" s="24" t="s">
        <v>31</v>
      </c>
    </row>
    <row r="33" spans="1:18" ht="51.6" customHeight="1" x14ac:dyDescent="0.25">
      <c r="A33" t="s">
        <v>24</v>
      </c>
      <c r="B33" t="s">
        <v>141</v>
      </c>
      <c r="C33" t="s">
        <v>181</v>
      </c>
      <c r="D33" t="s">
        <v>182</v>
      </c>
      <c r="E33" s="2" t="s">
        <v>183</v>
      </c>
      <c r="F33" s="2">
        <f t="shared" si="0"/>
        <v>50100000</v>
      </c>
      <c r="G33" s="2">
        <v>3220000</v>
      </c>
      <c r="H33" s="2">
        <v>4500000</v>
      </c>
      <c r="I33" s="2">
        <v>4930000</v>
      </c>
      <c r="J33" s="2">
        <v>800000</v>
      </c>
      <c r="K33" s="2">
        <v>4930000</v>
      </c>
      <c r="L33" s="2">
        <v>4930000</v>
      </c>
      <c r="M33" s="2">
        <v>4500000</v>
      </c>
      <c r="N33" s="2">
        <v>4000000</v>
      </c>
      <c r="O33" s="2">
        <v>4430000</v>
      </c>
      <c r="P33" s="2">
        <v>4000000</v>
      </c>
      <c r="Q33" s="2">
        <v>4930000</v>
      </c>
      <c r="R33" s="2">
        <v>4930000</v>
      </c>
    </row>
    <row r="34" spans="1:18" s="23" customFormat="1" ht="51.6" customHeight="1" x14ac:dyDescent="0.25">
      <c r="A34" s="23" t="s">
        <v>24</v>
      </c>
      <c r="B34" s="23" t="s">
        <v>141</v>
      </c>
      <c r="C34" s="23" t="s">
        <v>181</v>
      </c>
      <c r="D34" s="23" t="s">
        <v>190</v>
      </c>
      <c r="E34" s="24" t="s">
        <v>191</v>
      </c>
      <c r="F34" s="24">
        <f t="shared" si="0"/>
        <v>4100000</v>
      </c>
      <c r="G34" s="24" t="s">
        <v>31</v>
      </c>
      <c r="H34" s="24">
        <v>820000</v>
      </c>
      <c r="I34" s="24">
        <v>820000</v>
      </c>
      <c r="J34" s="24" t="s">
        <v>31</v>
      </c>
      <c r="K34" s="24">
        <v>820000</v>
      </c>
      <c r="L34" s="24" t="s">
        <v>31</v>
      </c>
      <c r="M34" s="24" t="s">
        <v>31</v>
      </c>
      <c r="N34" s="24">
        <v>820000</v>
      </c>
      <c r="O34" s="24" t="s">
        <v>31</v>
      </c>
      <c r="P34" s="24">
        <v>820000</v>
      </c>
      <c r="Q34" s="24" t="s">
        <v>31</v>
      </c>
      <c r="R34" s="24" t="s">
        <v>31</v>
      </c>
    </row>
    <row r="35" spans="1:18" s="23" customFormat="1" ht="51.6" customHeight="1" x14ac:dyDescent="0.25">
      <c r="A35" s="23" t="s">
        <v>24</v>
      </c>
      <c r="B35" s="23" t="s">
        <v>194</v>
      </c>
      <c r="C35" s="23" t="s">
        <v>196</v>
      </c>
      <c r="D35" s="23" t="s">
        <v>197</v>
      </c>
      <c r="E35" s="24" t="s">
        <v>198</v>
      </c>
      <c r="F35" s="24">
        <f t="shared" si="0"/>
        <v>8640000</v>
      </c>
      <c r="G35" s="24">
        <v>720000</v>
      </c>
      <c r="H35" s="24">
        <v>720000</v>
      </c>
      <c r="I35" s="24">
        <v>720000</v>
      </c>
      <c r="J35" s="24">
        <v>720000</v>
      </c>
      <c r="K35" s="24">
        <v>720000</v>
      </c>
      <c r="L35" s="24">
        <v>720000</v>
      </c>
      <c r="M35" s="24">
        <v>720000</v>
      </c>
      <c r="N35" s="24">
        <v>720000</v>
      </c>
      <c r="O35" s="24">
        <v>720000</v>
      </c>
      <c r="P35" s="24">
        <v>720000</v>
      </c>
      <c r="Q35" s="24">
        <v>720000</v>
      </c>
      <c r="R35" s="24">
        <v>720000</v>
      </c>
    </row>
    <row r="36" spans="1:18" s="23" customFormat="1" ht="51.6" customHeight="1" x14ac:dyDescent="0.25">
      <c r="A36" s="23" t="s">
        <v>24</v>
      </c>
      <c r="B36" s="23" t="s">
        <v>194</v>
      </c>
      <c r="C36" s="23" t="s">
        <v>196</v>
      </c>
      <c r="D36" s="23" t="s">
        <v>200</v>
      </c>
      <c r="E36" s="24" t="s">
        <v>201</v>
      </c>
      <c r="F36" s="24">
        <f t="shared" si="0"/>
        <v>9809800</v>
      </c>
      <c r="G36" s="24">
        <v>1009800</v>
      </c>
      <c r="H36" s="24">
        <v>800000</v>
      </c>
      <c r="I36" s="24">
        <v>800000</v>
      </c>
      <c r="J36" s="24">
        <v>800000</v>
      </c>
      <c r="K36" s="24">
        <v>800000</v>
      </c>
      <c r="L36" s="24">
        <v>800000</v>
      </c>
      <c r="M36" s="24">
        <v>800000</v>
      </c>
      <c r="N36" s="24">
        <v>800000</v>
      </c>
      <c r="O36" s="24">
        <v>800000</v>
      </c>
      <c r="P36" s="24">
        <v>800000</v>
      </c>
      <c r="Q36" s="24">
        <v>800000</v>
      </c>
      <c r="R36" s="24">
        <v>800000</v>
      </c>
    </row>
    <row r="37" spans="1:18" s="23" customFormat="1" ht="51.6" customHeight="1" x14ac:dyDescent="0.25">
      <c r="A37" s="23" t="s">
        <v>24</v>
      </c>
      <c r="B37" s="23" t="s">
        <v>194</v>
      </c>
      <c r="C37" s="23" t="s">
        <v>204</v>
      </c>
      <c r="D37" s="23" t="s">
        <v>205</v>
      </c>
      <c r="E37" s="24" t="s">
        <v>206</v>
      </c>
      <c r="F37" s="24">
        <f t="shared" si="0"/>
        <v>3924100</v>
      </c>
      <c r="G37" s="24">
        <v>1962050</v>
      </c>
      <c r="H37" s="24" t="s">
        <v>31</v>
      </c>
      <c r="I37" s="24" t="s">
        <v>31</v>
      </c>
      <c r="J37" s="24" t="s">
        <v>31</v>
      </c>
      <c r="K37" s="24" t="s">
        <v>31</v>
      </c>
      <c r="L37" s="24" t="s">
        <v>31</v>
      </c>
      <c r="M37" s="24">
        <v>1962050</v>
      </c>
      <c r="N37" s="24" t="s">
        <v>31</v>
      </c>
      <c r="O37" s="24" t="s">
        <v>31</v>
      </c>
      <c r="P37" s="24" t="s">
        <v>31</v>
      </c>
      <c r="Q37" s="24" t="s">
        <v>31</v>
      </c>
      <c r="R37" s="24" t="s">
        <v>31</v>
      </c>
    </row>
    <row r="38" spans="1:18" ht="51.6" customHeight="1" x14ac:dyDescent="0.25">
      <c r="A38" t="s">
        <v>24</v>
      </c>
      <c r="B38" t="s">
        <v>194</v>
      </c>
      <c r="C38" t="s">
        <v>204</v>
      </c>
      <c r="D38" t="s">
        <v>208</v>
      </c>
      <c r="E38" s="2" t="s">
        <v>209</v>
      </c>
      <c r="F38" s="2">
        <f t="shared" si="0"/>
        <v>75240000</v>
      </c>
      <c r="G38" s="2">
        <v>6270000</v>
      </c>
      <c r="H38" s="2">
        <v>6270000</v>
      </c>
      <c r="I38" s="2">
        <v>6270000</v>
      </c>
      <c r="J38" s="2">
        <v>6270000</v>
      </c>
      <c r="K38" s="2">
        <v>6270000</v>
      </c>
      <c r="L38" s="2">
        <v>6270000</v>
      </c>
      <c r="M38" s="2">
        <v>6270000</v>
      </c>
      <c r="N38" s="2">
        <v>6270000</v>
      </c>
      <c r="O38" s="2">
        <v>6270000</v>
      </c>
      <c r="P38" s="2">
        <v>6270000</v>
      </c>
      <c r="Q38" s="2">
        <v>6270000</v>
      </c>
      <c r="R38" s="2">
        <v>6270000</v>
      </c>
    </row>
    <row r="39" spans="1:18" ht="51.6" customHeight="1" x14ac:dyDescent="0.25">
      <c r="A39" t="s">
        <v>24</v>
      </c>
      <c r="B39" t="s">
        <v>194</v>
      </c>
      <c r="C39" t="s">
        <v>204</v>
      </c>
      <c r="D39" t="s">
        <v>211</v>
      </c>
      <c r="E39" s="2" t="s">
        <v>212</v>
      </c>
      <c r="F39" s="2">
        <f t="shared" si="0"/>
        <v>33000000</v>
      </c>
      <c r="G39" s="2">
        <v>2750000</v>
      </c>
      <c r="H39" s="2">
        <v>2750000</v>
      </c>
      <c r="I39" s="2">
        <v>2750000</v>
      </c>
      <c r="J39" s="2">
        <v>2750000</v>
      </c>
      <c r="K39" s="2">
        <v>2750000</v>
      </c>
      <c r="L39" s="2">
        <v>2750000</v>
      </c>
      <c r="M39" s="2">
        <v>2750000</v>
      </c>
      <c r="N39" s="2">
        <v>2750000</v>
      </c>
      <c r="O39" s="2">
        <v>2750000</v>
      </c>
      <c r="P39" s="2">
        <v>2750000</v>
      </c>
      <c r="Q39" s="2">
        <v>2750000</v>
      </c>
      <c r="R39" s="2">
        <v>2750000</v>
      </c>
    </row>
    <row r="40" spans="1:18" ht="51.6" customHeight="1" x14ac:dyDescent="0.25">
      <c r="A40" t="s">
        <v>24</v>
      </c>
      <c r="B40" t="s">
        <v>194</v>
      </c>
      <c r="C40" t="s">
        <v>204</v>
      </c>
      <c r="D40" t="s">
        <v>214</v>
      </c>
      <c r="E40" s="2" t="s">
        <v>215</v>
      </c>
      <c r="F40" s="2">
        <f t="shared" si="0"/>
        <v>7067220</v>
      </c>
      <c r="G40" s="2">
        <v>588935</v>
      </c>
      <c r="H40" s="2">
        <v>588935</v>
      </c>
      <c r="I40" s="2">
        <v>588935</v>
      </c>
      <c r="J40" s="2">
        <v>588935</v>
      </c>
      <c r="K40" s="2">
        <v>588935</v>
      </c>
      <c r="L40" s="2">
        <v>588935</v>
      </c>
      <c r="M40" s="2">
        <v>588935</v>
      </c>
      <c r="N40" s="2">
        <v>588935</v>
      </c>
      <c r="O40" s="2">
        <v>588935</v>
      </c>
      <c r="P40" s="2">
        <v>588935</v>
      </c>
      <c r="Q40" s="2">
        <v>588935</v>
      </c>
      <c r="R40" s="2">
        <v>588935</v>
      </c>
    </row>
    <row r="41" spans="1:18" ht="51.6" customHeight="1" x14ac:dyDescent="0.25">
      <c r="A41" t="s">
        <v>24</v>
      </c>
      <c r="B41" t="s">
        <v>194</v>
      </c>
      <c r="C41" t="s">
        <v>204</v>
      </c>
      <c r="D41" t="s">
        <v>217</v>
      </c>
      <c r="E41" s="2" t="s">
        <v>218</v>
      </c>
      <c r="F41" s="2">
        <f t="shared" si="0"/>
        <v>403200</v>
      </c>
      <c r="G41" s="2">
        <v>33600</v>
      </c>
      <c r="H41" s="2">
        <v>33600</v>
      </c>
      <c r="I41" s="2">
        <v>33600</v>
      </c>
      <c r="J41" s="2">
        <v>33600</v>
      </c>
      <c r="K41" s="2">
        <v>33600</v>
      </c>
      <c r="L41" s="2">
        <v>33600</v>
      </c>
      <c r="M41" s="2">
        <v>33600</v>
      </c>
      <c r="N41" s="2">
        <v>33600</v>
      </c>
      <c r="O41" s="2">
        <v>33600</v>
      </c>
      <c r="P41" s="2">
        <v>33600</v>
      </c>
      <c r="Q41" s="2">
        <v>33600</v>
      </c>
      <c r="R41" s="2">
        <v>33600</v>
      </c>
    </row>
    <row r="42" spans="1:18" ht="51.6" customHeight="1" x14ac:dyDescent="0.25">
      <c r="A42" t="s">
        <v>24</v>
      </c>
      <c r="B42" t="s">
        <v>194</v>
      </c>
      <c r="C42" t="s">
        <v>204</v>
      </c>
      <c r="D42" t="s">
        <v>220</v>
      </c>
      <c r="E42" s="2" t="s">
        <v>221</v>
      </c>
      <c r="F42" s="2">
        <f t="shared" si="0"/>
        <v>504000</v>
      </c>
      <c r="G42" s="2">
        <v>42000</v>
      </c>
      <c r="H42" s="2">
        <v>42000</v>
      </c>
      <c r="I42" s="2">
        <v>42000</v>
      </c>
      <c r="J42" s="2">
        <v>42000</v>
      </c>
      <c r="K42" s="2">
        <v>42000</v>
      </c>
      <c r="L42" s="2">
        <v>42000</v>
      </c>
      <c r="M42" s="2">
        <v>42000</v>
      </c>
      <c r="N42" s="2">
        <v>42000</v>
      </c>
      <c r="O42" s="2">
        <v>42000</v>
      </c>
      <c r="P42" s="2">
        <v>42000</v>
      </c>
      <c r="Q42" s="2">
        <v>42000</v>
      </c>
      <c r="R42" s="2">
        <v>42000</v>
      </c>
    </row>
    <row r="43" spans="1:18" s="23" customFormat="1" ht="51.6" customHeight="1" x14ac:dyDescent="0.25">
      <c r="A43" s="23" t="s">
        <v>24</v>
      </c>
      <c r="B43" s="23" t="s">
        <v>224</v>
      </c>
      <c r="C43" s="23" t="s">
        <v>226</v>
      </c>
      <c r="D43" s="23" t="s">
        <v>227</v>
      </c>
      <c r="E43" s="24" t="s">
        <v>228</v>
      </c>
      <c r="F43" s="24">
        <f t="shared" si="0"/>
        <v>8544000</v>
      </c>
      <c r="G43" s="24">
        <v>712000</v>
      </c>
      <c r="H43" s="24">
        <v>712000</v>
      </c>
      <c r="I43" s="24">
        <v>712000</v>
      </c>
      <c r="J43" s="24">
        <v>712000</v>
      </c>
      <c r="K43" s="24">
        <v>712000</v>
      </c>
      <c r="L43" s="24">
        <v>712000</v>
      </c>
      <c r="M43" s="24">
        <v>712000</v>
      </c>
      <c r="N43" s="24">
        <v>712000</v>
      </c>
      <c r="O43" s="24">
        <v>712000</v>
      </c>
      <c r="P43" s="24">
        <v>712000</v>
      </c>
      <c r="Q43" s="24">
        <v>712000</v>
      </c>
      <c r="R43" s="24">
        <v>712000</v>
      </c>
    </row>
    <row r="44" spans="1:18" s="23" customFormat="1" ht="51.6" customHeight="1" x14ac:dyDescent="0.25">
      <c r="A44" s="23" t="s">
        <v>24</v>
      </c>
      <c r="B44" s="23" t="s">
        <v>224</v>
      </c>
      <c r="C44" s="23" t="s">
        <v>226</v>
      </c>
      <c r="D44" s="23" t="s">
        <v>230</v>
      </c>
      <c r="E44" s="24" t="s">
        <v>231</v>
      </c>
      <c r="F44" s="24">
        <f t="shared" si="0"/>
        <v>3000000</v>
      </c>
      <c r="G44" s="24">
        <v>1400000</v>
      </c>
      <c r="H44" s="24" t="s">
        <v>31</v>
      </c>
      <c r="I44" s="24" t="s">
        <v>31</v>
      </c>
      <c r="J44" s="24" t="s">
        <v>31</v>
      </c>
      <c r="K44" s="24">
        <v>1600000</v>
      </c>
      <c r="L44" s="24" t="s">
        <v>31</v>
      </c>
      <c r="M44" s="24" t="s">
        <v>31</v>
      </c>
      <c r="N44" s="24" t="s">
        <v>31</v>
      </c>
      <c r="O44" s="24" t="s">
        <v>31</v>
      </c>
      <c r="P44" s="24" t="s">
        <v>31</v>
      </c>
      <c r="Q44" s="24" t="s">
        <v>31</v>
      </c>
      <c r="R44" s="24" t="s">
        <v>31</v>
      </c>
    </row>
    <row r="45" spans="1:18" s="23" customFormat="1" ht="51.6" customHeight="1" x14ac:dyDescent="0.25">
      <c r="A45" s="23" t="s">
        <v>24</v>
      </c>
      <c r="B45" s="23" t="s">
        <v>224</v>
      </c>
      <c r="C45" s="23" t="s">
        <v>226</v>
      </c>
      <c r="D45" s="23" t="s">
        <v>234</v>
      </c>
      <c r="E45" s="24" t="s">
        <v>235</v>
      </c>
      <c r="F45" s="24">
        <f t="shared" si="0"/>
        <v>18000000</v>
      </c>
      <c r="G45" s="24" t="s">
        <v>31</v>
      </c>
      <c r="H45" s="24">
        <v>6000000</v>
      </c>
      <c r="I45" s="24" t="s">
        <v>31</v>
      </c>
      <c r="J45" s="24" t="s">
        <v>31</v>
      </c>
      <c r="K45" s="24" t="s">
        <v>31</v>
      </c>
      <c r="L45" s="24">
        <v>6000000</v>
      </c>
      <c r="M45" s="24" t="s">
        <v>31</v>
      </c>
      <c r="N45" s="24">
        <v>6000000</v>
      </c>
      <c r="O45" s="24" t="s">
        <v>31</v>
      </c>
      <c r="P45" s="24" t="s">
        <v>31</v>
      </c>
      <c r="Q45" s="24" t="s">
        <v>31</v>
      </c>
      <c r="R45" s="24" t="s">
        <v>31</v>
      </c>
    </row>
    <row r="46" spans="1:18" s="23" customFormat="1" ht="51.6" customHeight="1" x14ac:dyDescent="0.25">
      <c r="A46" s="23" t="s">
        <v>24</v>
      </c>
      <c r="B46" s="23" t="s">
        <v>224</v>
      </c>
      <c r="C46" s="23" t="s">
        <v>238</v>
      </c>
      <c r="D46" s="23" t="s">
        <v>239</v>
      </c>
      <c r="E46" s="24" t="s">
        <v>240</v>
      </c>
      <c r="F46" s="24">
        <f t="shared" si="0"/>
        <v>2920000</v>
      </c>
      <c r="G46" s="24" t="s">
        <v>31</v>
      </c>
      <c r="H46" s="24">
        <v>730000</v>
      </c>
      <c r="I46" s="24" t="s">
        <v>31</v>
      </c>
      <c r="J46" s="24" t="s">
        <v>31</v>
      </c>
      <c r="K46" s="24" t="s">
        <v>31</v>
      </c>
      <c r="L46" s="24">
        <v>730000</v>
      </c>
      <c r="M46" s="24" t="s">
        <v>31</v>
      </c>
      <c r="N46" s="24">
        <v>730000</v>
      </c>
      <c r="O46" s="24" t="s">
        <v>31</v>
      </c>
      <c r="P46" s="24">
        <v>730000</v>
      </c>
      <c r="Q46" s="24" t="s">
        <v>31</v>
      </c>
      <c r="R46" s="24" t="s">
        <v>31</v>
      </c>
    </row>
    <row r="47" spans="1:18" s="23" customFormat="1" ht="51.6" customHeight="1" x14ac:dyDescent="0.25">
      <c r="A47" s="23" t="s">
        <v>243</v>
      </c>
      <c r="B47" s="23" t="s">
        <v>245</v>
      </c>
      <c r="C47" s="23" t="s">
        <v>247</v>
      </c>
      <c r="D47" s="23" t="s">
        <v>29</v>
      </c>
      <c r="E47" s="24" t="s">
        <v>248</v>
      </c>
      <c r="F47" s="24">
        <f t="shared" si="0"/>
        <v>966000</v>
      </c>
      <c r="G47" s="24" t="s">
        <v>31</v>
      </c>
      <c r="H47" s="24">
        <v>966000</v>
      </c>
      <c r="I47" s="24" t="s">
        <v>31</v>
      </c>
      <c r="J47" s="24" t="s">
        <v>31</v>
      </c>
      <c r="K47" s="24" t="s">
        <v>31</v>
      </c>
      <c r="L47" s="24" t="s">
        <v>31</v>
      </c>
      <c r="M47" s="24" t="s">
        <v>31</v>
      </c>
      <c r="N47" s="24" t="s">
        <v>31</v>
      </c>
      <c r="O47" s="24" t="s">
        <v>31</v>
      </c>
      <c r="P47" s="24" t="s">
        <v>31</v>
      </c>
      <c r="Q47" s="24" t="s">
        <v>31</v>
      </c>
      <c r="R47" s="24" t="s">
        <v>31</v>
      </c>
    </row>
    <row r="48" spans="1:18" ht="51.6" customHeight="1" x14ac:dyDescent="0.25">
      <c r="A48" t="s">
        <v>243</v>
      </c>
      <c r="B48" t="s">
        <v>245</v>
      </c>
      <c r="C48" t="s">
        <v>247</v>
      </c>
      <c r="D48" t="s">
        <v>36</v>
      </c>
      <c r="E48" s="2" t="s">
        <v>249</v>
      </c>
      <c r="F48" s="2">
        <f t="shared" si="0"/>
        <v>4380000</v>
      </c>
      <c r="G48" s="2" t="s">
        <v>31</v>
      </c>
      <c r="H48" s="2">
        <v>4380000</v>
      </c>
      <c r="I48" s="2" t="s">
        <v>31</v>
      </c>
      <c r="J48" s="2" t="s">
        <v>31</v>
      </c>
      <c r="K48" s="2" t="s">
        <v>31</v>
      </c>
      <c r="L48" s="2" t="s">
        <v>31</v>
      </c>
      <c r="M48" s="2" t="s">
        <v>31</v>
      </c>
      <c r="N48" s="2" t="s">
        <v>31</v>
      </c>
      <c r="O48" s="2" t="s">
        <v>31</v>
      </c>
      <c r="P48" s="2" t="s">
        <v>31</v>
      </c>
      <c r="Q48" s="2" t="s">
        <v>31</v>
      </c>
      <c r="R48" s="2" t="s">
        <v>31</v>
      </c>
    </row>
    <row r="49" spans="1:19" ht="51.6" customHeight="1" x14ac:dyDescent="0.25">
      <c r="A49" t="s">
        <v>243</v>
      </c>
      <c r="B49" t="s">
        <v>245</v>
      </c>
      <c r="C49" t="s">
        <v>247</v>
      </c>
      <c r="D49" t="s">
        <v>250</v>
      </c>
      <c r="E49" s="2" t="s">
        <v>251</v>
      </c>
      <c r="F49" s="2">
        <f t="shared" si="0"/>
        <v>1800000</v>
      </c>
      <c r="G49" s="2" t="s">
        <v>31</v>
      </c>
      <c r="H49" s="2">
        <v>1800000</v>
      </c>
      <c r="I49" s="2" t="s">
        <v>31</v>
      </c>
      <c r="J49" s="2" t="s">
        <v>31</v>
      </c>
      <c r="K49" s="2" t="s">
        <v>31</v>
      </c>
      <c r="L49" s="2" t="s">
        <v>31</v>
      </c>
      <c r="M49" s="2" t="s">
        <v>31</v>
      </c>
      <c r="N49" s="2" t="s">
        <v>31</v>
      </c>
      <c r="O49" s="2" t="s">
        <v>31</v>
      </c>
      <c r="P49" s="2" t="s">
        <v>31</v>
      </c>
      <c r="Q49" s="2" t="s">
        <v>31</v>
      </c>
      <c r="R49" s="2" t="s">
        <v>31</v>
      </c>
    </row>
    <row r="50" spans="1:19" ht="51.6" customHeight="1" x14ac:dyDescent="0.25">
      <c r="A50" t="s">
        <v>243</v>
      </c>
      <c r="B50" t="s">
        <v>245</v>
      </c>
      <c r="C50" t="s">
        <v>247</v>
      </c>
      <c r="D50" t="s">
        <v>39</v>
      </c>
      <c r="E50" s="2" t="s">
        <v>252</v>
      </c>
      <c r="F50" s="2">
        <f t="shared" si="0"/>
        <v>2156000</v>
      </c>
      <c r="G50" s="2" t="s">
        <v>31</v>
      </c>
      <c r="H50" s="2">
        <v>2156000</v>
      </c>
      <c r="I50" s="2" t="s">
        <v>31</v>
      </c>
      <c r="J50" s="2" t="s">
        <v>31</v>
      </c>
      <c r="K50" s="2" t="s">
        <v>31</v>
      </c>
      <c r="L50" s="2" t="s">
        <v>31</v>
      </c>
      <c r="M50" s="2" t="s">
        <v>31</v>
      </c>
      <c r="N50" s="2" t="s">
        <v>31</v>
      </c>
      <c r="O50" s="2" t="s">
        <v>31</v>
      </c>
      <c r="P50" s="2" t="s">
        <v>31</v>
      </c>
      <c r="Q50" s="2" t="s">
        <v>31</v>
      </c>
      <c r="R50" s="2" t="s">
        <v>31</v>
      </c>
    </row>
    <row r="51" spans="1:19" ht="51.6" customHeight="1" x14ac:dyDescent="0.25">
      <c r="A51" t="s">
        <v>243</v>
      </c>
      <c r="B51" t="s">
        <v>245</v>
      </c>
      <c r="C51" t="s">
        <v>247</v>
      </c>
      <c r="D51" t="s">
        <v>253</v>
      </c>
      <c r="E51" s="2" t="s">
        <v>236</v>
      </c>
      <c r="F51" s="2">
        <f t="shared" si="0"/>
        <v>6000000</v>
      </c>
      <c r="G51" s="2" t="s">
        <v>31</v>
      </c>
      <c r="H51" s="2">
        <v>6000000</v>
      </c>
      <c r="I51" s="2" t="s">
        <v>31</v>
      </c>
      <c r="J51" s="2" t="s">
        <v>31</v>
      </c>
      <c r="K51" s="2" t="s">
        <v>31</v>
      </c>
      <c r="L51" s="2" t="s">
        <v>31</v>
      </c>
      <c r="M51" s="2" t="s">
        <v>31</v>
      </c>
      <c r="N51" s="2" t="s">
        <v>31</v>
      </c>
      <c r="O51" s="2" t="s">
        <v>31</v>
      </c>
      <c r="P51" s="2" t="s">
        <v>31</v>
      </c>
      <c r="Q51" s="2" t="s">
        <v>31</v>
      </c>
      <c r="R51" s="2" t="s">
        <v>31</v>
      </c>
    </row>
    <row r="52" spans="1:19" ht="51.6" customHeight="1" x14ac:dyDescent="0.25">
      <c r="A52" t="s">
        <v>243</v>
      </c>
      <c r="B52" t="s">
        <v>245</v>
      </c>
      <c r="C52" t="s">
        <v>247</v>
      </c>
      <c r="D52" t="s">
        <v>182</v>
      </c>
      <c r="E52" s="2" t="s">
        <v>254</v>
      </c>
      <c r="F52" s="2">
        <f t="shared" si="0"/>
        <v>3560000</v>
      </c>
      <c r="G52" s="2" t="s">
        <v>31</v>
      </c>
      <c r="H52" s="2">
        <v>3560000</v>
      </c>
      <c r="I52" s="2" t="s">
        <v>31</v>
      </c>
      <c r="J52" s="2" t="s">
        <v>31</v>
      </c>
      <c r="K52" s="2" t="s">
        <v>31</v>
      </c>
      <c r="L52" s="2" t="s">
        <v>31</v>
      </c>
      <c r="M52" s="2" t="s">
        <v>31</v>
      </c>
      <c r="N52" s="2" t="s">
        <v>31</v>
      </c>
      <c r="O52" s="2" t="s">
        <v>31</v>
      </c>
      <c r="P52" s="2" t="s">
        <v>31</v>
      </c>
      <c r="Q52" s="2" t="s">
        <v>31</v>
      </c>
      <c r="R52" s="2" t="s">
        <v>31</v>
      </c>
    </row>
    <row r="53" spans="1:19" s="23" customFormat="1" ht="51.6" customHeight="1" x14ac:dyDescent="0.25">
      <c r="A53" s="23" t="s">
        <v>243</v>
      </c>
      <c r="B53" s="23" t="s">
        <v>256</v>
      </c>
      <c r="C53" s="23" t="s">
        <v>258</v>
      </c>
      <c r="D53" s="23" t="s">
        <v>29</v>
      </c>
      <c r="E53" s="24" t="s">
        <v>187</v>
      </c>
      <c r="F53" s="24">
        <f t="shared" si="0"/>
        <v>800000</v>
      </c>
      <c r="G53" s="24" t="s">
        <v>31</v>
      </c>
      <c r="H53" s="24">
        <v>0</v>
      </c>
      <c r="I53" s="24">
        <v>400000</v>
      </c>
      <c r="J53" s="24" t="s">
        <v>31</v>
      </c>
      <c r="K53" s="24" t="s">
        <v>31</v>
      </c>
      <c r="L53" s="24" t="s">
        <v>31</v>
      </c>
      <c r="M53" s="24" t="s">
        <v>31</v>
      </c>
      <c r="N53" s="24">
        <v>400000</v>
      </c>
      <c r="O53" s="24" t="s">
        <v>31</v>
      </c>
      <c r="P53" s="24" t="s">
        <v>31</v>
      </c>
      <c r="Q53" s="24" t="s">
        <v>31</v>
      </c>
      <c r="R53" s="24" t="s">
        <v>31</v>
      </c>
    </row>
    <row r="54" spans="1:19" ht="51.6" customHeight="1" x14ac:dyDescent="0.25">
      <c r="A54" t="s">
        <v>243</v>
      </c>
      <c r="B54" t="s">
        <v>256</v>
      </c>
      <c r="C54" t="s">
        <v>258</v>
      </c>
      <c r="D54" t="s">
        <v>36</v>
      </c>
      <c r="E54" s="2" t="s">
        <v>260</v>
      </c>
      <c r="F54" s="2">
        <f t="shared" si="0"/>
        <v>26190000</v>
      </c>
      <c r="G54" s="2" t="s">
        <v>31</v>
      </c>
      <c r="H54" s="2" t="s">
        <v>31</v>
      </c>
      <c r="I54" s="2">
        <v>13140000</v>
      </c>
      <c r="J54" s="2" t="s">
        <v>31</v>
      </c>
      <c r="K54" s="2" t="s">
        <v>31</v>
      </c>
      <c r="L54" s="2" t="s">
        <v>31</v>
      </c>
      <c r="M54" s="2" t="s">
        <v>31</v>
      </c>
      <c r="N54" s="2">
        <v>13050000</v>
      </c>
      <c r="O54" s="2" t="s">
        <v>31</v>
      </c>
      <c r="P54" s="2" t="s">
        <v>31</v>
      </c>
      <c r="Q54" s="2" t="s">
        <v>31</v>
      </c>
      <c r="R54" s="2" t="s">
        <v>31</v>
      </c>
    </row>
    <row r="55" spans="1:19" ht="51.6" customHeight="1" x14ac:dyDescent="0.25">
      <c r="A55" t="s">
        <v>243</v>
      </c>
      <c r="B55" t="s">
        <v>256</v>
      </c>
      <c r="C55" t="s">
        <v>258</v>
      </c>
      <c r="D55" t="s">
        <v>263</v>
      </c>
      <c r="E55" s="2" t="s">
        <v>264</v>
      </c>
      <c r="F55" s="2">
        <f t="shared" si="0"/>
        <v>6300000</v>
      </c>
      <c r="G55" s="2" t="s">
        <v>31</v>
      </c>
      <c r="H55" s="2" t="s">
        <v>31</v>
      </c>
      <c r="I55" s="2">
        <v>3150000</v>
      </c>
      <c r="J55" s="2" t="s">
        <v>31</v>
      </c>
      <c r="K55" s="2" t="s">
        <v>31</v>
      </c>
      <c r="L55" s="2" t="s">
        <v>31</v>
      </c>
      <c r="M55" s="2" t="s">
        <v>31</v>
      </c>
      <c r="N55" s="2">
        <v>3150000</v>
      </c>
      <c r="O55" s="2" t="s">
        <v>31</v>
      </c>
      <c r="P55" s="2" t="s">
        <v>31</v>
      </c>
      <c r="Q55" s="2" t="s">
        <v>31</v>
      </c>
      <c r="R55" s="2" t="s">
        <v>31</v>
      </c>
    </row>
    <row r="56" spans="1:19" s="23" customFormat="1" ht="51.6" customHeight="1" x14ac:dyDescent="0.25">
      <c r="A56" s="23" t="s">
        <v>243</v>
      </c>
      <c r="B56" s="23" t="s">
        <v>256</v>
      </c>
      <c r="C56" s="23" t="s">
        <v>258</v>
      </c>
      <c r="D56" s="23" t="s">
        <v>266</v>
      </c>
      <c r="E56" s="24" t="s">
        <v>267</v>
      </c>
      <c r="F56" s="24">
        <f t="shared" si="0"/>
        <v>3500000</v>
      </c>
      <c r="G56" s="24" t="s">
        <v>31</v>
      </c>
      <c r="H56" s="24" t="s">
        <v>31</v>
      </c>
      <c r="I56" s="24">
        <v>3500000</v>
      </c>
      <c r="J56" s="24" t="s">
        <v>31</v>
      </c>
      <c r="K56" s="24" t="s">
        <v>31</v>
      </c>
      <c r="L56" s="24" t="s">
        <v>31</v>
      </c>
      <c r="M56" s="24" t="s">
        <v>31</v>
      </c>
      <c r="N56" s="24" t="s">
        <v>31</v>
      </c>
      <c r="O56" s="24" t="s">
        <v>31</v>
      </c>
      <c r="P56" s="24" t="s">
        <v>31</v>
      </c>
      <c r="Q56" s="24" t="s">
        <v>31</v>
      </c>
      <c r="R56" s="24" t="s">
        <v>31</v>
      </c>
    </row>
    <row r="57" spans="1:19" s="23" customFormat="1" ht="51.6" customHeight="1" x14ac:dyDescent="0.25">
      <c r="A57" s="23" t="s">
        <v>243</v>
      </c>
      <c r="B57" s="23" t="s">
        <v>256</v>
      </c>
      <c r="C57" s="23" t="s">
        <v>258</v>
      </c>
      <c r="D57" s="23" t="s">
        <v>268</v>
      </c>
      <c r="E57" s="24" t="s">
        <v>185</v>
      </c>
      <c r="F57" s="24">
        <f t="shared" si="0"/>
        <v>4500000</v>
      </c>
      <c r="G57" s="24" t="s">
        <v>31</v>
      </c>
      <c r="H57" s="24" t="s">
        <v>31</v>
      </c>
      <c r="I57" s="24" t="s">
        <v>31</v>
      </c>
      <c r="J57" s="24" t="s">
        <v>31</v>
      </c>
      <c r="K57" s="24" t="s">
        <v>31</v>
      </c>
      <c r="L57" s="24" t="s">
        <v>31</v>
      </c>
      <c r="M57" s="24" t="s">
        <v>31</v>
      </c>
      <c r="N57" s="24">
        <v>4500000</v>
      </c>
      <c r="O57" s="24" t="s">
        <v>31</v>
      </c>
      <c r="P57" s="24" t="s">
        <v>31</v>
      </c>
      <c r="Q57" s="24" t="s">
        <v>31</v>
      </c>
      <c r="R57" s="24" t="s">
        <v>31</v>
      </c>
    </row>
    <row r="58" spans="1:19" s="23" customFormat="1" ht="51.6" customHeight="1" x14ac:dyDescent="0.25">
      <c r="A58" s="23" t="s">
        <v>270</v>
      </c>
      <c r="B58" s="23" t="s">
        <v>272</v>
      </c>
      <c r="C58" s="23" t="s">
        <v>274</v>
      </c>
      <c r="D58" s="23" t="s">
        <v>36</v>
      </c>
      <c r="E58" s="24" t="s">
        <v>275</v>
      </c>
      <c r="F58" s="24">
        <f t="shared" si="0"/>
        <v>1825000</v>
      </c>
      <c r="G58" s="24" t="s">
        <v>31</v>
      </c>
      <c r="H58" s="24" t="s">
        <v>31</v>
      </c>
      <c r="I58" s="24" t="s">
        <v>31</v>
      </c>
      <c r="J58" s="24" t="s">
        <v>31</v>
      </c>
      <c r="K58" s="24" t="s">
        <v>31</v>
      </c>
      <c r="L58" s="24">
        <v>1825000</v>
      </c>
      <c r="M58" s="24" t="s">
        <v>31</v>
      </c>
      <c r="N58" s="24" t="s">
        <v>31</v>
      </c>
      <c r="O58" s="24" t="s">
        <v>31</v>
      </c>
      <c r="P58" s="24" t="s">
        <v>31</v>
      </c>
      <c r="Q58" s="24" t="s">
        <v>31</v>
      </c>
      <c r="R58" s="24" t="s">
        <v>31</v>
      </c>
    </row>
    <row r="59" spans="1:19" ht="51.6" customHeight="1" x14ac:dyDescent="0.25">
      <c r="A59" t="s">
        <v>270</v>
      </c>
      <c r="B59" t="s">
        <v>272</v>
      </c>
      <c r="C59" t="s">
        <v>274</v>
      </c>
      <c r="D59" t="s">
        <v>263</v>
      </c>
      <c r="E59" s="2" t="s">
        <v>265</v>
      </c>
      <c r="F59" s="2">
        <f t="shared" si="0"/>
        <v>3150000</v>
      </c>
      <c r="G59" s="2" t="s">
        <v>31</v>
      </c>
      <c r="H59" s="2" t="s">
        <v>31</v>
      </c>
      <c r="I59" s="2" t="s">
        <v>31</v>
      </c>
      <c r="J59" s="2" t="s">
        <v>31</v>
      </c>
      <c r="K59" s="2" t="s">
        <v>31</v>
      </c>
      <c r="L59" s="2">
        <v>3150000</v>
      </c>
      <c r="M59" s="2" t="s">
        <v>31</v>
      </c>
      <c r="N59" s="2" t="s">
        <v>31</v>
      </c>
      <c r="O59" s="2" t="s">
        <v>31</v>
      </c>
      <c r="P59" s="2" t="s">
        <v>31</v>
      </c>
      <c r="Q59" s="2" t="s">
        <v>31</v>
      </c>
      <c r="R59" s="2" t="s">
        <v>31</v>
      </c>
    </row>
    <row r="60" spans="1:19" s="23" customFormat="1" ht="51.6" customHeight="1" x14ac:dyDescent="0.25">
      <c r="A60" s="23" t="s">
        <v>270</v>
      </c>
      <c r="B60" s="23" t="s">
        <v>272</v>
      </c>
      <c r="C60" s="23" t="s">
        <v>274</v>
      </c>
      <c r="D60" s="23" t="s">
        <v>253</v>
      </c>
      <c r="E60" s="24" t="s">
        <v>251</v>
      </c>
      <c r="F60" s="24">
        <f t="shared" si="0"/>
        <v>1800000</v>
      </c>
      <c r="G60" s="24" t="s">
        <v>31</v>
      </c>
      <c r="H60" s="24" t="s">
        <v>31</v>
      </c>
      <c r="I60" s="24" t="s">
        <v>31</v>
      </c>
      <c r="J60" s="24" t="s">
        <v>31</v>
      </c>
      <c r="K60" s="24" t="s">
        <v>31</v>
      </c>
      <c r="L60" s="24">
        <v>1800000</v>
      </c>
      <c r="M60" s="24" t="s">
        <v>31</v>
      </c>
      <c r="N60" s="24" t="s">
        <v>31</v>
      </c>
      <c r="O60" s="24" t="s">
        <v>31</v>
      </c>
      <c r="P60" s="24" t="s">
        <v>31</v>
      </c>
      <c r="Q60" s="24" t="s">
        <v>31</v>
      </c>
      <c r="R60" s="24" t="s">
        <v>31</v>
      </c>
    </row>
    <row r="61" spans="1:19" s="23" customFormat="1" ht="51.6" customHeight="1" x14ac:dyDescent="0.25">
      <c r="A61" s="23" t="s">
        <v>270</v>
      </c>
      <c r="B61" s="23" t="s">
        <v>277</v>
      </c>
      <c r="C61" s="23" t="s">
        <v>279</v>
      </c>
      <c r="D61" s="23" t="s">
        <v>36</v>
      </c>
      <c r="E61" s="24" t="s">
        <v>280</v>
      </c>
      <c r="F61" s="24">
        <f t="shared" si="0"/>
        <v>32850000</v>
      </c>
      <c r="G61" s="24">
        <v>5110000</v>
      </c>
      <c r="H61" s="24">
        <v>2190000</v>
      </c>
      <c r="I61" s="24">
        <v>2190000</v>
      </c>
      <c r="J61" s="24" t="s">
        <v>31</v>
      </c>
      <c r="K61" s="24">
        <v>5110000</v>
      </c>
      <c r="L61" s="24">
        <v>2190000</v>
      </c>
      <c r="M61" s="24">
        <v>2190000</v>
      </c>
      <c r="N61" s="24">
        <v>2190000</v>
      </c>
      <c r="O61" s="24">
        <v>2190000</v>
      </c>
      <c r="P61" s="24">
        <v>5110000</v>
      </c>
      <c r="Q61" s="24">
        <v>2190000</v>
      </c>
      <c r="R61" s="24">
        <v>2190000</v>
      </c>
    </row>
    <row r="62" spans="1:19" ht="51.6" customHeight="1" x14ac:dyDescent="0.25">
      <c r="A62" t="s">
        <v>270</v>
      </c>
      <c r="B62" t="s">
        <v>277</v>
      </c>
      <c r="C62" t="s">
        <v>279</v>
      </c>
      <c r="D62" t="s">
        <v>250</v>
      </c>
      <c r="E62" s="2" t="s">
        <v>282</v>
      </c>
      <c r="F62" s="2">
        <f t="shared" si="0"/>
        <v>2700000</v>
      </c>
      <c r="G62" s="2" t="s">
        <v>31</v>
      </c>
      <c r="H62" s="2" t="s">
        <v>31</v>
      </c>
      <c r="I62" s="2">
        <v>900000</v>
      </c>
      <c r="J62" s="2" t="s">
        <v>31</v>
      </c>
      <c r="K62" s="2" t="s">
        <v>31</v>
      </c>
      <c r="L62" s="2">
        <v>900000</v>
      </c>
      <c r="M62" s="2" t="s">
        <v>31</v>
      </c>
      <c r="N62" s="2" t="s">
        <v>31</v>
      </c>
      <c r="O62" s="2">
        <v>900000</v>
      </c>
      <c r="P62" s="2" t="s">
        <v>31</v>
      </c>
      <c r="Q62" s="2" t="s">
        <v>31</v>
      </c>
      <c r="R62" s="2" t="s">
        <v>31</v>
      </c>
    </row>
    <row r="63" spans="1:19" s="23" customFormat="1" ht="51.6" customHeight="1" x14ac:dyDescent="0.25">
      <c r="A63" s="23" t="s">
        <v>285</v>
      </c>
      <c r="B63" s="23" t="s">
        <v>287</v>
      </c>
      <c r="C63" s="23" t="s">
        <v>289</v>
      </c>
      <c r="D63" s="23" t="s">
        <v>36</v>
      </c>
      <c r="E63" s="24" t="s">
        <v>290</v>
      </c>
      <c r="F63" s="24">
        <f t="shared" si="0"/>
        <v>4015000</v>
      </c>
      <c r="G63" s="24">
        <v>365000</v>
      </c>
      <c r="H63" s="24">
        <v>365000</v>
      </c>
      <c r="I63" s="24">
        <v>365000</v>
      </c>
      <c r="J63" s="24" t="s">
        <v>31</v>
      </c>
      <c r="K63" s="24">
        <v>365000</v>
      </c>
      <c r="L63" s="24">
        <v>365000</v>
      </c>
      <c r="M63" s="24">
        <v>365000</v>
      </c>
      <c r="N63" s="24">
        <v>365000</v>
      </c>
      <c r="O63" s="24">
        <v>365000</v>
      </c>
      <c r="P63" s="24">
        <v>365000</v>
      </c>
      <c r="Q63" s="24">
        <v>365000</v>
      </c>
      <c r="R63" s="24">
        <v>365000</v>
      </c>
      <c r="S63" s="24"/>
    </row>
    <row r="64" spans="1:19" ht="51.6" customHeight="1" x14ac:dyDescent="0.25">
      <c r="A64" t="s">
        <v>285</v>
      </c>
      <c r="B64" t="s">
        <v>287</v>
      </c>
      <c r="C64" t="s">
        <v>289</v>
      </c>
      <c r="D64" t="s">
        <v>263</v>
      </c>
      <c r="E64" s="2" t="s">
        <v>292</v>
      </c>
      <c r="F64" s="2">
        <f t="shared" si="0"/>
        <v>48000000</v>
      </c>
      <c r="G64" s="2">
        <v>4000000</v>
      </c>
      <c r="H64" s="2">
        <v>4000000</v>
      </c>
      <c r="I64" s="2">
        <v>4000000</v>
      </c>
      <c r="J64" s="2">
        <v>4000000</v>
      </c>
      <c r="K64" s="2">
        <v>4000000</v>
      </c>
      <c r="L64" s="2">
        <v>4000000</v>
      </c>
      <c r="M64" s="2">
        <v>4000000</v>
      </c>
      <c r="N64" s="2">
        <v>4000000</v>
      </c>
      <c r="O64" s="2">
        <v>4000000</v>
      </c>
      <c r="P64" s="2">
        <v>4000000</v>
      </c>
      <c r="Q64" s="2">
        <v>4000000</v>
      </c>
      <c r="R64" s="2">
        <v>4000000</v>
      </c>
    </row>
    <row r="65" spans="1:18" s="23" customFormat="1" ht="51.6" customHeight="1" x14ac:dyDescent="0.25">
      <c r="A65" s="23" t="s">
        <v>294</v>
      </c>
      <c r="B65" s="23" t="s">
        <v>296</v>
      </c>
      <c r="C65" s="23" t="s">
        <v>298</v>
      </c>
      <c r="D65" s="23" t="s">
        <v>29</v>
      </c>
      <c r="E65" s="24" t="s">
        <v>259</v>
      </c>
      <c r="F65" s="24">
        <f t="shared" si="0"/>
        <v>400000</v>
      </c>
      <c r="G65" s="24" t="s">
        <v>31</v>
      </c>
      <c r="H65" s="24" t="s">
        <v>31</v>
      </c>
      <c r="I65" s="24" t="s">
        <v>31</v>
      </c>
      <c r="J65" s="24" t="s">
        <v>31</v>
      </c>
      <c r="K65" s="24" t="s">
        <v>31</v>
      </c>
      <c r="L65" s="24" t="s">
        <v>31</v>
      </c>
      <c r="M65" s="24" t="s">
        <v>31</v>
      </c>
      <c r="N65" s="24" t="s">
        <v>31</v>
      </c>
      <c r="O65" s="24">
        <v>200000</v>
      </c>
      <c r="P65" s="24" t="s">
        <v>31</v>
      </c>
      <c r="Q65" s="24">
        <v>200000</v>
      </c>
      <c r="R65" s="24" t="s">
        <v>31</v>
      </c>
    </row>
    <row r="66" spans="1:18" s="23" customFormat="1" ht="51.6" customHeight="1" x14ac:dyDescent="0.25">
      <c r="A66" s="23" t="s">
        <v>294</v>
      </c>
      <c r="B66" s="23" t="s">
        <v>296</v>
      </c>
      <c r="C66" s="23" t="s">
        <v>298</v>
      </c>
      <c r="D66" s="23" t="s">
        <v>36</v>
      </c>
      <c r="E66" s="24" t="s">
        <v>240</v>
      </c>
      <c r="F66" s="24">
        <f t="shared" si="0"/>
        <v>2920000</v>
      </c>
      <c r="G66" s="24" t="s">
        <v>31</v>
      </c>
      <c r="H66" s="24" t="s">
        <v>31</v>
      </c>
      <c r="I66" s="24" t="s">
        <v>31</v>
      </c>
      <c r="J66" s="24" t="s">
        <v>31</v>
      </c>
      <c r="K66" s="24" t="s">
        <v>31</v>
      </c>
      <c r="L66" s="24" t="s">
        <v>31</v>
      </c>
      <c r="M66" s="24" t="s">
        <v>31</v>
      </c>
      <c r="N66" s="24" t="s">
        <v>31</v>
      </c>
      <c r="O66" s="24">
        <v>1460000</v>
      </c>
      <c r="P66" s="24" t="s">
        <v>31</v>
      </c>
      <c r="Q66" s="24">
        <v>1460000</v>
      </c>
      <c r="R66" s="24" t="s">
        <v>31</v>
      </c>
    </row>
    <row r="67" spans="1:18" ht="51.6" customHeight="1" x14ac:dyDescent="0.25">
      <c r="A67" t="s">
        <v>294</v>
      </c>
      <c r="B67" t="s">
        <v>296</v>
      </c>
      <c r="C67" t="s">
        <v>298</v>
      </c>
      <c r="D67" t="s">
        <v>182</v>
      </c>
      <c r="E67" s="2" t="s">
        <v>188</v>
      </c>
      <c r="F67" s="2">
        <f t="shared" ref="F67" si="1">SUM(G67:R67)</f>
        <v>4000000</v>
      </c>
      <c r="G67" s="2" t="s">
        <v>31</v>
      </c>
      <c r="H67" s="2" t="s">
        <v>31</v>
      </c>
      <c r="I67" s="2" t="s">
        <v>31</v>
      </c>
      <c r="J67" s="2" t="s">
        <v>31</v>
      </c>
      <c r="K67" s="2" t="s">
        <v>31</v>
      </c>
      <c r="L67" s="2" t="s">
        <v>31</v>
      </c>
      <c r="M67" s="2" t="s">
        <v>31</v>
      </c>
      <c r="N67" s="2" t="s">
        <v>31</v>
      </c>
      <c r="O67" s="2">
        <v>2000000</v>
      </c>
      <c r="P67" s="2" t="s">
        <v>31</v>
      </c>
      <c r="Q67" s="2">
        <v>2000000</v>
      </c>
      <c r="R67" s="2" t="s">
        <v>31</v>
      </c>
    </row>
    <row r="68" spans="1:18" x14ac:dyDescent="0.25">
      <c r="F68" s="2">
        <f>SUM(F2:F67)</f>
        <v>1930162371</v>
      </c>
    </row>
  </sheetData>
  <pageMargins left="0.7" right="0.7" top="0.75" bottom="0.75" header="0.3" footer="0.3"/>
  <pageSetup orientation="portrait" horizontalDpi="360" verticalDpi="36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7"/>
  <sheetViews>
    <sheetView topLeftCell="G1" workbookViewId="0">
      <selection activeCell="M2" sqref="M2"/>
    </sheetView>
  </sheetViews>
  <sheetFormatPr defaultRowHeight="15.75" x14ac:dyDescent="0.25"/>
  <cols>
    <col min="7" max="7" width="27.625" customWidth="1"/>
    <col min="8" max="8" width="9.125" customWidth="1"/>
  </cols>
  <sheetData>
    <row r="1" spans="1:22" ht="51.6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t="51.6" customHeight="1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30</v>
      </c>
      <c r="K2" t="s">
        <v>31</v>
      </c>
      <c r="L2" t="s">
        <v>31</v>
      </c>
      <c r="M2" t="s">
        <v>32</v>
      </c>
      <c r="N2" t="s">
        <v>31</v>
      </c>
      <c r="O2" t="s">
        <v>31</v>
      </c>
      <c r="P2" t="s">
        <v>31</v>
      </c>
      <c r="Q2" t="s">
        <v>31</v>
      </c>
      <c r="R2" t="s">
        <v>31</v>
      </c>
      <c r="S2" t="s">
        <v>32</v>
      </c>
      <c r="T2" t="s">
        <v>31</v>
      </c>
      <c r="U2" t="s">
        <v>31</v>
      </c>
      <c r="V2" t="s">
        <v>31</v>
      </c>
    </row>
    <row r="3" spans="1:22" ht="51.6" customHeight="1" x14ac:dyDescent="0.25">
      <c r="A3" t="s">
        <v>22</v>
      </c>
      <c r="B3" t="s">
        <v>23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33</v>
      </c>
      <c r="I3" t="s">
        <v>34</v>
      </c>
      <c r="J3" t="s">
        <v>34</v>
      </c>
      <c r="K3" t="s">
        <v>31</v>
      </c>
      <c r="L3" t="s">
        <v>31</v>
      </c>
      <c r="M3" t="s">
        <v>35</v>
      </c>
      <c r="N3" t="s">
        <v>31</v>
      </c>
      <c r="O3" t="s">
        <v>31</v>
      </c>
      <c r="P3" t="s">
        <v>31</v>
      </c>
      <c r="Q3" t="s">
        <v>31</v>
      </c>
      <c r="R3" t="s">
        <v>31</v>
      </c>
      <c r="S3" t="s">
        <v>35</v>
      </c>
      <c r="T3" t="s">
        <v>31</v>
      </c>
      <c r="U3" t="s">
        <v>31</v>
      </c>
      <c r="V3" t="s">
        <v>31</v>
      </c>
    </row>
    <row r="4" spans="1:22" ht="51.6" customHeight="1" x14ac:dyDescent="0.25">
      <c r="A4" t="s">
        <v>22</v>
      </c>
      <c r="B4" t="s">
        <v>23</v>
      </c>
      <c r="C4" t="s">
        <v>24</v>
      </c>
      <c r="D4" t="s">
        <v>25</v>
      </c>
      <c r="E4" t="s">
        <v>26</v>
      </c>
      <c r="F4" t="s">
        <v>27</v>
      </c>
      <c r="G4" t="s">
        <v>28</v>
      </c>
      <c r="H4" t="s">
        <v>36</v>
      </c>
      <c r="I4" t="s">
        <v>37</v>
      </c>
      <c r="J4" t="s">
        <v>37</v>
      </c>
      <c r="K4" t="s">
        <v>31</v>
      </c>
      <c r="L4" t="s">
        <v>31</v>
      </c>
      <c r="M4" t="s">
        <v>38</v>
      </c>
      <c r="N4" t="s">
        <v>31</v>
      </c>
      <c r="O4" t="s">
        <v>31</v>
      </c>
      <c r="P4" t="s">
        <v>31</v>
      </c>
      <c r="Q4" t="s">
        <v>31</v>
      </c>
      <c r="R4" t="s">
        <v>31</v>
      </c>
      <c r="S4" t="s">
        <v>38</v>
      </c>
      <c r="T4" t="s">
        <v>31</v>
      </c>
      <c r="U4" t="s">
        <v>31</v>
      </c>
      <c r="V4" t="s">
        <v>31</v>
      </c>
    </row>
    <row r="5" spans="1:22" ht="51.6" customHeight="1" x14ac:dyDescent="0.25">
      <c r="A5" t="s">
        <v>22</v>
      </c>
      <c r="B5" t="s">
        <v>23</v>
      </c>
      <c r="C5" t="s">
        <v>24</v>
      </c>
      <c r="D5" t="s">
        <v>25</v>
      </c>
      <c r="E5" t="s">
        <v>26</v>
      </c>
      <c r="F5" t="s">
        <v>27</v>
      </c>
      <c r="G5" t="s">
        <v>28</v>
      </c>
      <c r="H5" t="s">
        <v>39</v>
      </c>
      <c r="I5" t="s">
        <v>40</v>
      </c>
      <c r="J5" t="s">
        <v>40</v>
      </c>
      <c r="K5" t="s">
        <v>31</v>
      </c>
      <c r="L5" t="s">
        <v>31</v>
      </c>
      <c r="M5" t="s">
        <v>41</v>
      </c>
      <c r="N5" t="s">
        <v>31</v>
      </c>
      <c r="O5" t="s">
        <v>31</v>
      </c>
      <c r="P5" t="s">
        <v>31</v>
      </c>
      <c r="Q5" t="s">
        <v>31</v>
      </c>
      <c r="R5" t="s">
        <v>31</v>
      </c>
      <c r="S5" t="s">
        <v>42</v>
      </c>
      <c r="T5" t="s">
        <v>31</v>
      </c>
      <c r="U5" t="s">
        <v>31</v>
      </c>
      <c r="V5" t="s">
        <v>31</v>
      </c>
    </row>
    <row r="6" spans="1:22" ht="51.6" customHeight="1" x14ac:dyDescent="0.25">
      <c r="A6" t="s">
        <v>22</v>
      </c>
      <c r="B6" t="s">
        <v>23</v>
      </c>
      <c r="C6" t="s">
        <v>24</v>
      </c>
      <c r="D6" t="s">
        <v>25</v>
      </c>
      <c r="E6" t="s">
        <v>26</v>
      </c>
      <c r="F6" t="s">
        <v>43</v>
      </c>
      <c r="G6" t="s">
        <v>44</v>
      </c>
      <c r="H6" t="s">
        <v>29</v>
      </c>
      <c r="I6" t="s">
        <v>45</v>
      </c>
      <c r="J6" t="s">
        <v>45</v>
      </c>
      <c r="K6" t="s">
        <v>31</v>
      </c>
      <c r="L6" t="s">
        <v>45</v>
      </c>
      <c r="M6" t="s">
        <v>31</v>
      </c>
      <c r="N6" t="s">
        <v>31</v>
      </c>
      <c r="O6" t="s">
        <v>31</v>
      </c>
      <c r="P6" t="s">
        <v>31</v>
      </c>
      <c r="Q6" t="s">
        <v>31</v>
      </c>
      <c r="R6" t="s">
        <v>31</v>
      </c>
      <c r="S6" t="s">
        <v>31</v>
      </c>
      <c r="T6" t="s">
        <v>31</v>
      </c>
      <c r="U6" t="s">
        <v>31</v>
      </c>
      <c r="V6" t="s">
        <v>31</v>
      </c>
    </row>
    <row r="7" spans="1:22" ht="51.6" customHeight="1" x14ac:dyDescent="0.25">
      <c r="A7" t="s">
        <v>22</v>
      </c>
      <c r="B7" t="s">
        <v>23</v>
      </c>
      <c r="C7" t="s">
        <v>24</v>
      </c>
      <c r="D7" t="s">
        <v>25</v>
      </c>
      <c r="E7" t="s">
        <v>26</v>
      </c>
      <c r="F7" t="s">
        <v>43</v>
      </c>
      <c r="G7" t="s">
        <v>44</v>
      </c>
      <c r="H7" t="s">
        <v>33</v>
      </c>
      <c r="I7" t="s">
        <v>46</v>
      </c>
      <c r="J7" t="s">
        <v>46</v>
      </c>
      <c r="K7" t="s">
        <v>31</v>
      </c>
      <c r="L7" t="s">
        <v>46</v>
      </c>
      <c r="M7" t="s">
        <v>31</v>
      </c>
      <c r="N7" t="s">
        <v>31</v>
      </c>
      <c r="O7" t="s">
        <v>31</v>
      </c>
      <c r="P7" t="s">
        <v>31</v>
      </c>
      <c r="Q7" t="s">
        <v>31</v>
      </c>
      <c r="R7" t="s">
        <v>31</v>
      </c>
      <c r="S7" t="s">
        <v>31</v>
      </c>
      <c r="T7" t="s">
        <v>31</v>
      </c>
      <c r="U7" t="s">
        <v>31</v>
      </c>
      <c r="V7" t="s">
        <v>31</v>
      </c>
    </row>
    <row r="8" spans="1:22" ht="51.6" customHeight="1" x14ac:dyDescent="0.25">
      <c r="A8" t="s">
        <v>22</v>
      </c>
      <c r="B8" t="s">
        <v>23</v>
      </c>
      <c r="C8" t="s">
        <v>24</v>
      </c>
      <c r="D8" t="s">
        <v>25</v>
      </c>
      <c r="E8" t="s">
        <v>26</v>
      </c>
      <c r="F8" t="s">
        <v>43</v>
      </c>
      <c r="G8" t="s">
        <v>44</v>
      </c>
      <c r="H8" t="s">
        <v>47</v>
      </c>
      <c r="I8" t="s">
        <v>48</v>
      </c>
      <c r="J8" t="s">
        <v>48</v>
      </c>
      <c r="K8" t="s">
        <v>49</v>
      </c>
      <c r="L8" t="s">
        <v>49</v>
      </c>
      <c r="M8" t="s">
        <v>49</v>
      </c>
      <c r="N8" t="s">
        <v>49</v>
      </c>
      <c r="O8" t="s">
        <v>49</v>
      </c>
      <c r="P8" t="s">
        <v>49</v>
      </c>
      <c r="Q8" t="s">
        <v>49</v>
      </c>
      <c r="R8" t="s">
        <v>49</v>
      </c>
      <c r="S8" t="s">
        <v>49</v>
      </c>
      <c r="T8" t="s">
        <v>49</v>
      </c>
      <c r="U8" t="s">
        <v>49</v>
      </c>
      <c r="V8" t="s">
        <v>49</v>
      </c>
    </row>
    <row r="9" spans="1:22" ht="51.6" customHeight="1" x14ac:dyDescent="0.25">
      <c r="A9" t="s">
        <v>22</v>
      </c>
      <c r="B9" t="s">
        <v>23</v>
      </c>
      <c r="C9" t="s">
        <v>24</v>
      </c>
      <c r="D9" t="s">
        <v>25</v>
      </c>
      <c r="E9" t="s">
        <v>26</v>
      </c>
      <c r="F9" t="s">
        <v>43</v>
      </c>
      <c r="G9" t="s">
        <v>44</v>
      </c>
      <c r="H9" t="s">
        <v>39</v>
      </c>
      <c r="I9" t="s">
        <v>50</v>
      </c>
      <c r="J9" t="s">
        <v>50</v>
      </c>
      <c r="K9" t="s">
        <v>31</v>
      </c>
      <c r="L9" t="s">
        <v>50</v>
      </c>
      <c r="M9" t="s">
        <v>31</v>
      </c>
      <c r="N9" t="s">
        <v>31</v>
      </c>
      <c r="O9" t="s">
        <v>31</v>
      </c>
      <c r="P9" t="s">
        <v>31</v>
      </c>
      <c r="Q9" t="s">
        <v>31</v>
      </c>
      <c r="R9" t="s">
        <v>31</v>
      </c>
      <c r="S9" t="s">
        <v>31</v>
      </c>
      <c r="T9" t="s">
        <v>31</v>
      </c>
      <c r="U9" t="s">
        <v>31</v>
      </c>
      <c r="V9" t="s">
        <v>31</v>
      </c>
    </row>
    <row r="10" spans="1:22" ht="51.6" customHeight="1" x14ac:dyDescent="0.25">
      <c r="A10" t="s">
        <v>22</v>
      </c>
      <c r="B10" t="s">
        <v>23</v>
      </c>
      <c r="C10" t="s">
        <v>24</v>
      </c>
      <c r="D10" t="s">
        <v>51</v>
      </c>
      <c r="E10" t="s">
        <v>52</v>
      </c>
      <c r="F10" t="s">
        <v>53</v>
      </c>
      <c r="G10" t="s">
        <v>54</v>
      </c>
      <c r="H10" t="s">
        <v>55</v>
      </c>
      <c r="I10" t="s">
        <v>56</v>
      </c>
      <c r="J10" t="s">
        <v>56</v>
      </c>
      <c r="K10" t="s">
        <v>57</v>
      </c>
      <c r="L10" t="s">
        <v>58</v>
      </c>
      <c r="M10" t="s">
        <v>59</v>
      </c>
      <c r="N10" t="s">
        <v>60</v>
      </c>
      <c r="O10" t="s">
        <v>61</v>
      </c>
      <c r="P10" t="s">
        <v>61</v>
      </c>
      <c r="Q10" t="s">
        <v>60</v>
      </c>
      <c r="R10" t="s">
        <v>62</v>
      </c>
      <c r="S10" t="s">
        <v>62</v>
      </c>
      <c r="T10" t="s">
        <v>63</v>
      </c>
      <c r="U10" t="s">
        <v>63</v>
      </c>
      <c r="V10" t="s">
        <v>63</v>
      </c>
    </row>
    <row r="11" spans="1:22" ht="51.6" customHeight="1" x14ac:dyDescent="0.25">
      <c r="A11" t="s">
        <v>22</v>
      </c>
      <c r="B11" t="s">
        <v>23</v>
      </c>
      <c r="C11" t="s">
        <v>24</v>
      </c>
      <c r="D11" t="s">
        <v>51</v>
      </c>
      <c r="E11" t="s">
        <v>52</v>
      </c>
      <c r="F11" t="s">
        <v>53</v>
      </c>
      <c r="G11" t="s">
        <v>54</v>
      </c>
      <c r="H11" t="s">
        <v>64</v>
      </c>
      <c r="I11" t="s">
        <v>65</v>
      </c>
      <c r="J11" t="s">
        <v>65</v>
      </c>
      <c r="K11" t="s">
        <v>66</v>
      </c>
      <c r="L11" t="s">
        <v>66</v>
      </c>
      <c r="M11" t="s">
        <v>67</v>
      </c>
      <c r="N11" t="s">
        <v>68</v>
      </c>
      <c r="O11" t="s">
        <v>69</v>
      </c>
      <c r="P11" t="s">
        <v>69</v>
      </c>
      <c r="Q11" t="s">
        <v>70</v>
      </c>
      <c r="R11" t="s">
        <v>71</v>
      </c>
      <c r="S11" t="s">
        <v>71</v>
      </c>
      <c r="T11" t="s">
        <v>72</v>
      </c>
      <c r="U11" t="s">
        <v>72</v>
      </c>
      <c r="V11" t="s">
        <v>72</v>
      </c>
    </row>
    <row r="12" spans="1:22" ht="51.6" customHeight="1" x14ac:dyDescent="0.25">
      <c r="A12" t="s">
        <v>22</v>
      </c>
      <c r="B12" t="s">
        <v>23</v>
      </c>
      <c r="C12" t="s">
        <v>24</v>
      </c>
      <c r="D12" t="s">
        <v>51</v>
      </c>
      <c r="E12" t="s">
        <v>52</v>
      </c>
      <c r="F12" t="s">
        <v>53</v>
      </c>
      <c r="G12" t="s">
        <v>54</v>
      </c>
      <c r="H12" t="s">
        <v>73</v>
      </c>
      <c r="I12" t="s">
        <v>74</v>
      </c>
      <c r="J12" t="s">
        <v>74</v>
      </c>
      <c r="K12" t="s">
        <v>75</v>
      </c>
      <c r="L12" t="s">
        <v>75</v>
      </c>
      <c r="M12" t="s">
        <v>75</v>
      </c>
      <c r="N12" t="s">
        <v>76</v>
      </c>
      <c r="O12" t="s">
        <v>75</v>
      </c>
      <c r="P12" t="s">
        <v>75</v>
      </c>
      <c r="Q12" t="s">
        <v>76</v>
      </c>
      <c r="R12" t="s">
        <v>75</v>
      </c>
      <c r="S12" t="s">
        <v>75</v>
      </c>
      <c r="T12" t="s">
        <v>75</v>
      </c>
      <c r="U12" t="s">
        <v>75</v>
      </c>
      <c r="V12" t="s">
        <v>75</v>
      </c>
    </row>
    <row r="13" spans="1:22" ht="51.6" customHeight="1" x14ac:dyDescent="0.25">
      <c r="A13" t="s">
        <v>22</v>
      </c>
      <c r="B13" t="s">
        <v>23</v>
      </c>
      <c r="C13" t="s">
        <v>24</v>
      </c>
      <c r="D13" t="s">
        <v>51</v>
      </c>
      <c r="E13" t="s">
        <v>52</v>
      </c>
      <c r="F13" t="s">
        <v>53</v>
      </c>
      <c r="G13" t="s">
        <v>54</v>
      </c>
      <c r="H13" t="s">
        <v>77</v>
      </c>
      <c r="I13" t="s">
        <v>78</v>
      </c>
      <c r="J13" t="s">
        <v>78</v>
      </c>
      <c r="K13" t="s">
        <v>79</v>
      </c>
      <c r="L13" t="s">
        <v>79</v>
      </c>
      <c r="M13" t="s">
        <v>79</v>
      </c>
      <c r="N13" t="s">
        <v>80</v>
      </c>
      <c r="O13" t="s">
        <v>81</v>
      </c>
      <c r="P13" t="s">
        <v>81</v>
      </c>
      <c r="Q13" t="s">
        <v>80</v>
      </c>
      <c r="R13" t="s">
        <v>82</v>
      </c>
      <c r="S13" t="s">
        <v>82</v>
      </c>
      <c r="T13" t="s">
        <v>82</v>
      </c>
      <c r="U13" t="s">
        <v>82</v>
      </c>
      <c r="V13" t="s">
        <v>82</v>
      </c>
    </row>
    <row r="14" spans="1:22" ht="51.6" customHeight="1" x14ac:dyDescent="0.25">
      <c r="A14" t="s">
        <v>22</v>
      </c>
      <c r="B14" t="s">
        <v>23</v>
      </c>
      <c r="C14" t="s">
        <v>24</v>
      </c>
      <c r="D14" t="s">
        <v>51</v>
      </c>
      <c r="E14" t="s">
        <v>52</v>
      </c>
      <c r="F14" t="s">
        <v>53</v>
      </c>
      <c r="G14" t="s">
        <v>54</v>
      </c>
      <c r="H14" t="s">
        <v>83</v>
      </c>
      <c r="I14" t="s">
        <v>84</v>
      </c>
      <c r="J14" t="s">
        <v>84</v>
      </c>
      <c r="K14" t="s">
        <v>85</v>
      </c>
      <c r="L14" t="s">
        <v>85</v>
      </c>
      <c r="M14" t="s">
        <v>86</v>
      </c>
      <c r="N14" t="s">
        <v>87</v>
      </c>
      <c r="O14" t="s">
        <v>88</v>
      </c>
      <c r="P14" t="s">
        <v>88</v>
      </c>
      <c r="Q14" t="s">
        <v>87</v>
      </c>
      <c r="R14" t="s">
        <v>89</v>
      </c>
      <c r="S14" t="s">
        <v>89</v>
      </c>
      <c r="T14" t="s">
        <v>90</v>
      </c>
      <c r="U14" t="s">
        <v>89</v>
      </c>
      <c r="V14" t="s">
        <v>89</v>
      </c>
    </row>
    <row r="15" spans="1:22" ht="51.6" customHeight="1" x14ac:dyDescent="0.25">
      <c r="A15" t="s">
        <v>22</v>
      </c>
      <c r="B15" t="s">
        <v>23</v>
      </c>
      <c r="C15" t="s">
        <v>24</v>
      </c>
      <c r="D15" t="s">
        <v>51</v>
      </c>
      <c r="E15" t="s">
        <v>52</v>
      </c>
      <c r="F15" t="s">
        <v>53</v>
      </c>
      <c r="G15" t="s">
        <v>54</v>
      </c>
      <c r="H15" t="s">
        <v>91</v>
      </c>
      <c r="I15" t="s">
        <v>92</v>
      </c>
      <c r="J15" t="s">
        <v>92</v>
      </c>
      <c r="K15" t="s">
        <v>93</v>
      </c>
      <c r="L15" t="s">
        <v>93</v>
      </c>
      <c r="M15" t="s">
        <v>93</v>
      </c>
      <c r="N15" t="s">
        <v>94</v>
      </c>
      <c r="O15" t="s">
        <v>93</v>
      </c>
      <c r="P15" t="s">
        <v>93</v>
      </c>
      <c r="Q15" t="s">
        <v>94</v>
      </c>
      <c r="R15" t="s">
        <v>93</v>
      </c>
      <c r="S15" t="s">
        <v>93</v>
      </c>
      <c r="T15" t="s">
        <v>93</v>
      </c>
      <c r="U15" t="s">
        <v>93</v>
      </c>
      <c r="V15" t="s">
        <v>93</v>
      </c>
    </row>
    <row r="16" spans="1:22" ht="51.6" customHeight="1" x14ac:dyDescent="0.25">
      <c r="A16" t="s">
        <v>22</v>
      </c>
      <c r="B16" t="s">
        <v>23</v>
      </c>
      <c r="C16" t="s">
        <v>24</v>
      </c>
      <c r="D16" t="s">
        <v>51</v>
      </c>
      <c r="E16" t="s">
        <v>52</v>
      </c>
      <c r="F16" t="s">
        <v>53</v>
      </c>
      <c r="G16" t="s">
        <v>54</v>
      </c>
      <c r="H16" t="s">
        <v>95</v>
      </c>
      <c r="I16" t="s">
        <v>96</v>
      </c>
      <c r="J16" t="s">
        <v>96</v>
      </c>
      <c r="K16" t="s">
        <v>97</v>
      </c>
      <c r="L16" t="s">
        <v>97</v>
      </c>
      <c r="M16" t="s">
        <v>98</v>
      </c>
      <c r="N16" t="s">
        <v>97</v>
      </c>
      <c r="O16" t="s">
        <v>97</v>
      </c>
      <c r="P16" t="s">
        <v>97</v>
      </c>
      <c r="Q16" t="s">
        <v>99</v>
      </c>
      <c r="R16" t="s">
        <v>97</v>
      </c>
      <c r="S16" t="s">
        <v>97</v>
      </c>
      <c r="T16" t="s">
        <v>97</v>
      </c>
      <c r="U16" t="s">
        <v>97</v>
      </c>
      <c r="V16" t="s">
        <v>97</v>
      </c>
    </row>
    <row r="17" spans="1:22" ht="51.6" customHeight="1" x14ac:dyDescent="0.25">
      <c r="A17" t="s">
        <v>22</v>
      </c>
      <c r="B17" t="s">
        <v>23</v>
      </c>
      <c r="C17" t="s">
        <v>24</v>
      </c>
      <c r="D17" t="s">
        <v>51</v>
      </c>
      <c r="E17" t="s">
        <v>52</v>
      </c>
      <c r="F17" t="s">
        <v>53</v>
      </c>
      <c r="G17" t="s">
        <v>54</v>
      </c>
      <c r="H17" t="s">
        <v>100</v>
      </c>
      <c r="I17" t="s">
        <v>101</v>
      </c>
      <c r="J17" t="s">
        <v>101</v>
      </c>
      <c r="K17" t="s">
        <v>102</v>
      </c>
      <c r="L17" t="s">
        <v>102</v>
      </c>
      <c r="M17" t="s">
        <v>103</v>
      </c>
      <c r="N17" t="s">
        <v>104</v>
      </c>
      <c r="O17" t="s">
        <v>104</v>
      </c>
      <c r="P17" t="s">
        <v>104</v>
      </c>
      <c r="Q17" t="s">
        <v>104</v>
      </c>
      <c r="R17" t="s">
        <v>105</v>
      </c>
      <c r="S17" t="s">
        <v>106</v>
      </c>
      <c r="T17" t="s">
        <v>106</v>
      </c>
      <c r="U17" t="s">
        <v>106</v>
      </c>
      <c r="V17" t="s">
        <v>106</v>
      </c>
    </row>
    <row r="18" spans="1:22" ht="51.6" customHeight="1" x14ac:dyDescent="0.25">
      <c r="A18" t="s">
        <v>22</v>
      </c>
      <c r="B18" t="s">
        <v>23</v>
      </c>
      <c r="C18" t="s">
        <v>24</v>
      </c>
      <c r="D18" t="s">
        <v>51</v>
      </c>
      <c r="E18" t="s">
        <v>52</v>
      </c>
      <c r="F18" t="s">
        <v>53</v>
      </c>
      <c r="G18" t="s">
        <v>54</v>
      </c>
      <c r="H18" t="s">
        <v>107</v>
      </c>
      <c r="I18" t="s">
        <v>108</v>
      </c>
      <c r="J18" t="s">
        <v>108</v>
      </c>
      <c r="K18" t="s">
        <v>109</v>
      </c>
      <c r="L18" t="s">
        <v>109</v>
      </c>
      <c r="M18" t="s">
        <v>110</v>
      </c>
      <c r="N18" t="s">
        <v>111</v>
      </c>
      <c r="O18" t="s">
        <v>111</v>
      </c>
      <c r="P18" t="s">
        <v>111</v>
      </c>
      <c r="Q18" t="s">
        <v>111</v>
      </c>
      <c r="R18" t="s">
        <v>112</v>
      </c>
      <c r="S18" t="s">
        <v>112</v>
      </c>
      <c r="T18" t="s">
        <v>113</v>
      </c>
      <c r="U18" t="s">
        <v>114</v>
      </c>
      <c r="V18" t="s">
        <v>113</v>
      </c>
    </row>
    <row r="19" spans="1:22" ht="51.6" customHeight="1" x14ac:dyDescent="0.25">
      <c r="A19" t="s">
        <v>22</v>
      </c>
      <c r="B19" t="s">
        <v>23</v>
      </c>
      <c r="C19" t="s">
        <v>24</v>
      </c>
      <c r="D19" t="s">
        <v>51</v>
      </c>
      <c r="E19" t="s">
        <v>52</v>
      </c>
      <c r="F19" t="s">
        <v>53</v>
      </c>
      <c r="G19" t="s">
        <v>54</v>
      </c>
      <c r="H19" t="s">
        <v>115</v>
      </c>
      <c r="I19" t="s">
        <v>116</v>
      </c>
      <c r="J19" t="s">
        <v>116</v>
      </c>
      <c r="K19" t="s">
        <v>117</v>
      </c>
      <c r="L19" t="s">
        <v>117</v>
      </c>
      <c r="M19" t="s">
        <v>118</v>
      </c>
      <c r="N19" t="s">
        <v>119</v>
      </c>
      <c r="O19" t="s">
        <v>119</v>
      </c>
      <c r="P19" t="s">
        <v>119</v>
      </c>
      <c r="Q19" t="s">
        <v>119</v>
      </c>
      <c r="R19" t="s">
        <v>120</v>
      </c>
      <c r="S19" t="s">
        <v>120</v>
      </c>
      <c r="T19" t="s">
        <v>121</v>
      </c>
      <c r="U19" t="s">
        <v>122</v>
      </c>
      <c r="V19" t="s">
        <v>121</v>
      </c>
    </row>
    <row r="20" spans="1:22" ht="51.6" customHeight="1" x14ac:dyDescent="0.25">
      <c r="A20" t="s">
        <v>22</v>
      </c>
      <c r="B20" t="s">
        <v>23</v>
      </c>
      <c r="C20" t="s">
        <v>24</v>
      </c>
      <c r="D20" t="s">
        <v>51</v>
      </c>
      <c r="E20" t="s">
        <v>52</v>
      </c>
      <c r="F20" t="s">
        <v>53</v>
      </c>
      <c r="G20" t="s">
        <v>54</v>
      </c>
      <c r="H20" t="s">
        <v>123</v>
      </c>
      <c r="I20" t="s">
        <v>124</v>
      </c>
      <c r="J20" t="s">
        <v>124</v>
      </c>
      <c r="K20" t="s">
        <v>125</v>
      </c>
      <c r="L20" t="s">
        <v>125</v>
      </c>
      <c r="M20" t="s">
        <v>126</v>
      </c>
      <c r="N20" t="s">
        <v>127</v>
      </c>
      <c r="O20" t="s">
        <v>127</v>
      </c>
      <c r="P20" t="s">
        <v>127</v>
      </c>
      <c r="Q20" t="s">
        <v>127</v>
      </c>
      <c r="R20" t="s">
        <v>128</v>
      </c>
      <c r="S20" t="s">
        <v>129</v>
      </c>
      <c r="T20" t="s">
        <v>130</v>
      </c>
      <c r="U20" t="s">
        <v>130</v>
      </c>
      <c r="V20" t="s">
        <v>130</v>
      </c>
    </row>
    <row r="21" spans="1:22" ht="51.6" customHeight="1" x14ac:dyDescent="0.25">
      <c r="A21" t="s">
        <v>22</v>
      </c>
      <c r="B21" t="s">
        <v>23</v>
      </c>
      <c r="C21" t="s">
        <v>24</v>
      </c>
      <c r="D21" t="s">
        <v>51</v>
      </c>
      <c r="E21" t="s">
        <v>52</v>
      </c>
      <c r="F21" t="s">
        <v>53</v>
      </c>
      <c r="G21" t="s">
        <v>54</v>
      </c>
      <c r="H21" t="s">
        <v>131</v>
      </c>
      <c r="I21" t="s">
        <v>132</v>
      </c>
      <c r="J21" t="s">
        <v>132</v>
      </c>
      <c r="K21" t="s">
        <v>133</v>
      </c>
      <c r="L21" t="s">
        <v>133</v>
      </c>
      <c r="M21" t="s">
        <v>133</v>
      </c>
      <c r="N21" t="s">
        <v>134</v>
      </c>
      <c r="O21" t="s">
        <v>135</v>
      </c>
      <c r="P21" t="s">
        <v>135</v>
      </c>
      <c r="Q21" t="s">
        <v>134</v>
      </c>
      <c r="R21" t="s">
        <v>136</v>
      </c>
      <c r="S21" t="s">
        <v>136</v>
      </c>
      <c r="T21" t="s">
        <v>136</v>
      </c>
      <c r="U21" t="s">
        <v>136</v>
      </c>
      <c r="V21" t="s">
        <v>136</v>
      </c>
    </row>
    <row r="22" spans="1:22" ht="51.6" customHeight="1" x14ac:dyDescent="0.25">
      <c r="A22" t="s">
        <v>22</v>
      </c>
      <c r="B22" t="s">
        <v>23</v>
      </c>
      <c r="C22" t="s">
        <v>24</v>
      </c>
      <c r="D22" t="s">
        <v>51</v>
      </c>
      <c r="E22" t="s">
        <v>52</v>
      </c>
      <c r="F22" t="s">
        <v>53</v>
      </c>
      <c r="G22" t="s">
        <v>54</v>
      </c>
      <c r="H22" t="s">
        <v>137</v>
      </c>
      <c r="I22" t="s">
        <v>138</v>
      </c>
      <c r="J22" t="s">
        <v>138</v>
      </c>
      <c r="K22" t="s">
        <v>31</v>
      </c>
      <c r="L22" t="s">
        <v>139</v>
      </c>
      <c r="M22" t="s">
        <v>31</v>
      </c>
      <c r="N22" t="s">
        <v>139</v>
      </c>
      <c r="O22" t="s">
        <v>31</v>
      </c>
      <c r="P22" t="s">
        <v>139</v>
      </c>
      <c r="Q22" t="s">
        <v>31</v>
      </c>
      <c r="R22" t="s">
        <v>139</v>
      </c>
      <c r="S22" t="s">
        <v>31</v>
      </c>
      <c r="T22" t="s">
        <v>31</v>
      </c>
      <c r="U22" t="s">
        <v>31</v>
      </c>
      <c r="V22" t="s">
        <v>31</v>
      </c>
    </row>
    <row r="23" spans="1:22" ht="51.6" customHeight="1" x14ac:dyDescent="0.25">
      <c r="A23" t="s">
        <v>22</v>
      </c>
      <c r="B23" t="s">
        <v>23</v>
      </c>
      <c r="C23" t="s">
        <v>24</v>
      </c>
      <c r="D23" t="s">
        <v>140</v>
      </c>
      <c r="E23" t="s">
        <v>141</v>
      </c>
      <c r="F23" t="s">
        <v>142</v>
      </c>
      <c r="G23" t="s">
        <v>143</v>
      </c>
      <c r="H23" t="s">
        <v>144</v>
      </c>
      <c r="I23" t="s">
        <v>145</v>
      </c>
      <c r="J23" t="s">
        <v>145</v>
      </c>
      <c r="K23" t="s">
        <v>31</v>
      </c>
      <c r="L23" t="s">
        <v>145</v>
      </c>
      <c r="M23" t="s">
        <v>31</v>
      </c>
      <c r="N23" t="s">
        <v>31</v>
      </c>
      <c r="O23" t="s">
        <v>31</v>
      </c>
      <c r="P23" t="s">
        <v>31</v>
      </c>
      <c r="Q23" t="s">
        <v>31</v>
      </c>
      <c r="R23" t="s">
        <v>31</v>
      </c>
      <c r="S23" t="s">
        <v>31</v>
      </c>
      <c r="T23" t="s">
        <v>31</v>
      </c>
      <c r="U23" t="s">
        <v>31</v>
      </c>
      <c r="V23" t="s">
        <v>31</v>
      </c>
    </row>
    <row r="24" spans="1:22" ht="51.6" customHeight="1" x14ac:dyDescent="0.25">
      <c r="A24" t="s">
        <v>22</v>
      </c>
      <c r="B24" t="s">
        <v>23</v>
      </c>
      <c r="C24" t="s">
        <v>24</v>
      </c>
      <c r="D24" t="s">
        <v>140</v>
      </c>
      <c r="E24" t="s">
        <v>141</v>
      </c>
      <c r="F24" t="s">
        <v>146</v>
      </c>
      <c r="G24" t="s">
        <v>147</v>
      </c>
      <c r="H24" t="s">
        <v>36</v>
      </c>
      <c r="I24" t="s">
        <v>148</v>
      </c>
      <c r="J24" t="s">
        <v>148</v>
      </c>
      <c r="K24" t="s">
        <v>149</v>
      </c>
      <c r="L24" t="s">
        <v>149</v>
      </c>
      <c r="M24" t="s">
        <v>149</v>
      </c>
      <c r="N24" t="s">
        <v>31</v>
      </c>
      <c r="O24" t="s">
        <v>149</v>
      </c>
      <c r="P24" t="s">
        <v>149</v>
      </c>
      <c r="Q24" t="s">
        <v>149</v>
      </c>
      <c r="R24" t="s">
        <v>149</v>
      </c>
      <c r="S24" t="s">
        <v>149</v>
      </c>
      <c r="T24" t="s">
        <v>149</v>
      </c>
      <c r="U24" t="s">
        <v>149</v>
      </c>
      <c r="V24" t="s">
        <v>149</v>
      </c>
    </row>
    <row r="25" spans="1:22" ht="51.6" customHeight="1" x14ac:dyDescent="0.25">
      <c r="A25" t="s">
        <v>22</v>
      </c>
      <c r="B25" t="s">
        <v>23</v>
      </c>
      <c r="C25" t="s">
        <v>24</v>
      </c>
      <c r="D25" t="s">
        <v>140</v>
      </c>
      <c r="E25" t="s">
        <v>141</v>
      </c>
      <c r="F25" t="s">
        <v>146</v>
      </c>
      <c r="G25" t="s">
        <v>147</v>
      </c>
      <c r="H25" t="s">
        <v>150</v>
      </c>
      <c r="I25" t="s">
        <v>151</v>
      </c>
      <c r="J25" t="s">
        <v>151</v>
      </c>
      <c r="K25" t="s">
        <v>152</v>
      </c>
      <c r="L25" t="s">
        <v>152</v>
      </c>
      <c r="M25" t="s">
        <v>152</v>
      </c>
      <c r="N25" t="s">
        <v>31</v>
      </c>
      <c r="O25" t="s">
        <v>152</v>
      </c>
      <c r="P25" t="s">
        <v>152</v>
      </c>
      <c r="Q25" t="s">
        <v>152</v>
      </c>
      <c r="R25" t="s">
        <v>152</v>
      </c>
      <c r="S25" t="s">
        <v>152</v>
      </c>
      <c r="T25" t="s">
        <v>153</v>
      </c>
      <c r="U25" t="s">
        <v>152</v>
      </c>
      <c r="V25" t="s">
        <v>152</v>
      </c>
    </row>
    <row r="26" spans="1:22" ht="51.6" customHeight="1" x14ac:dyDescent="0.25">
      <c r="A26" t="s">
        <v>22</v>
      </c>
      <c r="B26" t="s">
        <v>23</v>
      </c>
      <c r="C26" t="s">
        <v>24</v>
      </c>
      <c r="D26" t="s">
        <v>140</v>
      </c>
      <c r="E26" t="s">
        <v>141</v>
      </c>
      <c r="F26" t="s">
        <v>154</v>
      </c>
      <c r="G26" t="s">
        <v>155</v>
      </c>
      <c r="H26" t="s">
        <v>29</v>
      </c>
      <c r="I26" t="s">
        <v>156</v>
      </c>
      <c r="J26" t="s">
        <v>156</v>
      </c>
      <c r="K26" t="s">
        <v>157</v>
      </c>
      <c r="L26" t="s">
        <v>157</v>
      </c>
      <c r="M26" t="s">
        <v>157</v>
      </c>
      <c r="N26" t="s">
        <v>157</v>
      </c>
      <c r="O26" t="s">
        <v>157</v>
      </c>
      <c r="P26" t="s">
        <v>157</v>
      </c>
      <c r="Q26" t="s">
        <v>157</v>
      </c>
      <c r="R26" t="s">
        <v>157</v>
      </c>
      <c r="S26" t="s">
        <v>158</v>
      </c>
      <c r="T26" t="s">
        <v>157</v>
      </c>
      <c r="U26" t="s">
        <v>157</v>
      </c>
      <c r="V26" t="s">
        <v>157</v>
      </c>
    </row>
    <row r="27" spans="1:22" ht="51.6" customHeight="1" x14ac:dyDescent="0.25">
      <c r="A27" t="s">
        <v>22</v>
      </c>
      <c r="B27" t="s">
        <v>23</v>
      </c>
      <c r="C27" t="s">
        <v>24</v>
      </c>
      <c r="D27" t="s">
        <v>140</v>
      </c>
      <c r="E27" t="s">
        <v>141</v>
      </c>
      <c r="F27" t="s">
        <v>154</v>
      </c>
      <c r="G27" t="s">
        <v>155</v>
      </c>
      <c r="H27" t="s">
        <v>159</v>
      </c>
      <c r="I27" t="s">
        <v>160</v>
      </c>
      <c r="J27" t="s">
        <v>160</v>
      </c>
      <c r="K27" t="s">
        <v>31</v>
      </c>
      <c r="L27" t="s">
        <v>161</v>
      </c>
      <c r="M27" t="s">
        <v>31</v>
      </c>
      <c r="N27" t="s">
        <v>31</v>
      </c>
      <c r="O27" t="s">
        <v>31</v>
      </c>
      <c r="P27" t="s">
        <v>31</v>
      </c>
      <c r="Q27" t="s">
        <v>31</v>
      </c>
      <c r="R27" t="s">
        <v>161</v>
      </c>
      <c r="S27" t="s">
        <v>31</v>
      </c>
      <c r="T27" t="s">
        <v>31</v>
      </c>
      <c r="U27" t="s">
        <v>31</v>
      </c>
      <c r="V27" t="s">
        <v>31</v>
      </c>
    </row>
    <row r="28" spans="1:22" ht="51.6" customHeight="1" x14ac:dyDescent="0.25">
      <c r="A28" t="s">
        <v>22</v>
      </c>
      <c r="B28" t="s">
        <v>23</v>
      </c>
      <c r="C28" t="s">
        <v>24</v>
      </c>
      <c r="D28" t="s">
        <v>140</v>
      </c>
      <c r="E28" t="s">
        <v>141</v>
      </c>
      <c r="F28" t="s">
        <v>162</v>
      </c>
      <c r="G28" t="s">
        <v>163</v>
      </c>
      <c r="H28" t="s">
        <v>164</v>
      </c>
      <c r="I28" t="s">
        <v>165</v>
      </c>
      <c r="J28" t="s">
        <v>165</v>
      </c>
      <c r="K28" t="s">
        <v>166</v>
      </c>
      <c r="L28" t="s">
        <v>166</v>
      </c>
      <c r="M28" t="s">
        <v>166</v>
      </c>
      <c r="N28" t="s">
        <v>166</v>
      </c>
      <c r="O28" t="s">
        <v>166</v>
      </c>
      <c r="P28" t="s">
        <v>166</v>
      </c>
      <c r="Q28" t="s">
        <v>166</v>
      </c>
      <c r="R28" t="s">
        <v>166</v>
      </c>
      <c r="S28" t="s">
        <v>166</v>
      </c>
      <c r="T28" t="s">
        <v>166</v>
      </c>
      <c r="U28" t="s">
        <v>166</v>
      </c>
      <c r="V28" t="s">
        <v>166</v>
      </c>
    </row>
    <row r="29" spans="1:22" ht="51.6" customHeight="1" x14ac:dyDescent="0.25">
      <c r="A29" t="s">
        <v>22</v>
      </c>
      <c r="B29" t="s">
        <v>23</v>
      </c>
      <c r="C29" t="s">
        <v>24</v>
      </c>
      <c r="D29" t="s">
        <v>140</v>
      </c>
      <c r="E29" t="s">
        <v>141</v>
      </c>
      <c r="F29" t="s">
        <v>167</v>
      </c>
      <c r="G29" t="s">
        <v>168</v>
      </c>
      <c r="H29" t="s">
        <v>29</v>
      </c>
      <c r="I29" t="s">
        <v>169</v>
      </c>
      <c r="J29" t="s">
        <v>169</v>
      </c>
      <c r="K29" t="s">
        <v>170</v>
      </c>
      <c r="L29" t="s">
        <v>31</v>
      </c>
      <c r="M29" t="s">
        <v>31</v>
      </c>
      <c r="N29" t="s">
        <v>31</v>
      </c>
      <c r="O29" t="s">
        <v>31</v>
      </c>
      <c r="P29" t="s">
        <v>31</v>
      </c>
      <c r="Q29" t="s">
        <v>171</v>
      </c>
      <c r="R29" t="s">
        <v>31</v>
      </c>
      <c r="S29" t="s">
        <v>31</v>
      </c>
      <c r="T29" t="s">
        <v>31</v>
      </c>
      <c r="U29" t="s">
        <v>31</v>
      </c>
      <c r="V29" t="s">
        <v>31</v>
      </c>
    </row>
    <row r="30" spans="1:22" ht="51.6" customHeight="1" x14ac:dyDescent="0.25">
      <c r="A30" t="s">
        <v>22</v>
      </c>
      <c r="B30" t="s">
        <v>23</v>
      </c>
      <c r="C30" t="s">
        <v>24</v>
      </c>
      <c r="D30" t="s">
        <v>140</v>
      </c>
      <c r="E30" t="s">
        <v>141</v>
      </c>
      <c r="F30" t="s">
        <v>167</v>
      </c>
      <c r="G30" t="s">
        <v>168</v>
      </c>
      <c r="H30" t="s">
        <v>33</v>
      </c>
      <c r="I30" t="s">
        <v>172</v>
      </c>
      <c r="J30" t="s">
        <v>172</v>
      </c>
      <c r="K30" t="s">
        <v>173</v>
      </c>
      <c r="L30" t="s">
        <v>31</v>
      </c>
      <c r="M30" t="s">
        <v>31</v>
      </c>
      <c r="N30" t="s">
        <v>31</v>
      </c>
      <c r="O30" t="s">
        <v>31</v>
      </c>
      <c r="P30" t="s">
        <v>31</v>
      </c>
      <c r="Q30" t="s">
        <v>173</v>
      </c>
      <c r="R30" t="s">
        <v>31</v>
      </c>
      <c r="S30" t="s">
        <v>31</v>
      </c>
      <c r="T30" t="s">
        <v>31</v>
      </c>
      <c r="U30" t="s">
        <v>31</v>
      </c>
      <c r="V30" t="s">
        <v>31</v>
      </c>
    </row>
    <row r="31" spans="1:22" ht="51.6" customHeight="1" x14ac:dyDescent="0.25">
      <c r="A31" t="s">
        <v>22</v>
      </c>
      <c r="B31" t="s">
        <v>23</v>
      </c>
      <c r="C31" t="s">
        <v>24</v>
      </c>
      <c r="D31" t="s">
        <v>140</v>
      </c>
      <c r="E31" t="s">
        <v>141</v>
      </c>
      <c r="F31" t="s">
        <v>167</v>
      </c>
      <c r="G31" t="s">
        <v>168</v>
      </c>
      <c r="H31" t="s">
        <v>174</v>
      </c>
      <c r="I31" t="s">
        <v>175</v>
      </c>
      <c r="J31" t="s">
        <v>175</v>
      </c>
      <c r="K31" t="s">
        <v>176</v>
      </c>
      <c r="L31" t="s">
        <v>31</v>
      </c>
      <c r="M31" t="s">
        <v>31</v>
      </c>
      <c r="N31" t="s">
        <v>31</v>
      </c>
      <c r="O31" t="s">
        <v>31</v>
      </c>
      <c r="P31" t="s">
        <v>31</v>
      </c>
      <c r="Q31" t="s">
        <v>176</v>
      </c>
      <c r="R31" t="s">
        <v>31</v>
      </c>
      <c r="S31" t="s">
        <v>31</v>
      </c>
      <c r="T31" t="s">
        <v>31</v>
      </c>
      <c r="U31" t="s">
        <v>31</v>
      </c>
      <c r="V31" t="s">
        <v>31</v>
      </c>
    </row>
    <row r="32" spans="1:22" ht="51.6" customHeight="1" x14ac:dyDescent="0.25">
      <c r="A32" t="s">
        <v>22</v>
      </c>
      <c r="B32" t="s">
        <v>23</v>
      </c>
      <c r="C32" t="s">
        <v>24</v>
      </c>
      <c r="D32" t="s">
        <v>140</v>
      </c>
      <c r="E32" t="s">
        <v>141</v>
      </c>
      <c r="F32" t="s">
        <v>167</v>
      </c>
      <c r="G32" t="s">
        <v>168</v>
      </c>
      <c r="H32" t="s">
        <v>177</v>
      </c>
      <c r="I32" t="s">
        <v>178</v>
      </c>
      <c r="J32" t="s">
        <v>178</v>
      </c>
      <c r="K32" t="s">
        <v>179</v>
      </c>
      <c r="L32" t="s">
        <v>31</v>
      </c>
      <c r="M32" t="s">
        <v>31</v>
      </c>
      <c r="N32" t="s">
        <v>31</v>
      </c>
      <c r="O32" t="s">
        <v>31</v>
      </c>
      <c r="P32" t="s">
        <v>31</v>
      </c>
      <c r="Q32" t="s">
        <v>179</v>
      </c>
      <c r="R32" t="s">
        <v>31</v>
      </c>
      <c r="S32" t="s">
        <v>31</v>
      </c>
      <c r="T32" t="s">
        <v>31</v>
      </c>
      <c r="U32" t="s">
        <v>31</v>
      </c>
      <c r="V32" t="s">
        <v>31</v>
      </c>
    </row>
    <row r="33" spans="1:22" ht="51.6" customHeight="1" x14ac:dyDescent="0.25">
      <c r="A33" t="s">
        <v>22</v>
      </c>
      <c r="B33" t="s">
        <v>23</v>
      </c>
      <c r="C33" t="s">
        <v>24</v>
      </c>
      <c r="D33" t="s">
        <v>140</v>
      </c>
      <c r="E33" t="s">
        <v>141</v>
      </c>
      <c r="F33" t="s">
        <v>180</v>
      </c>
      <c r="G33" t="s">
        <v>181</v>
      </c>
      <c r="H33" t="s">
        <v>182</v>
      </c>
      <c r="I33" t="s">
        <v>183</v>
      </c>
      <c r="J33" t="s">
        <v>183</v>
      </c>
      <c r="K33" t="s">
        <v>184</v>
      </c>
      <c r="L33" t="s">
        <v>185</v>
      </c>
      <c r="M33" t="s">
        <v>186</v>
      </c>
      <c r="N33" t="s">
        <v>187</v>
      </c>
      <c r="O33" t="s">
        <v>186</v>
      </c>
      <c r="P33" t="s">
        <v>186</v>
      </c>
      <c r="Q33" t="s">
        <v>185</v>
      </c>
      <c r="R33" t="s">
        <v>188</v>
      </c>
      <c r="S33" t="s">
        <v>189</v>
      </c>
      <c r="T33" t="s">
        <v>188</v>
      </c>
      <c r="U33" t="s">
        <v>186</v>
      </c>
      <c r="V33" t="s">
        <v>186</v>
      </c>
    </row>
    <row r="34" spans="1:22" ht="51.6" customHeight="1" x14ac:dyDescent="0.25">
      <c r="A34" t="s">
        <v>22</v>
      </c>
      <c r="B34" t="s">
        <v>23</v>
      </c>
      <c r="C34" t="s">
        <v>24</v>
      </c>
      <c r="D34" t="s">
        <v>140</v>
      </c>
      <c r="E34" t="s">
        <v>141</v>
      </c>
      <c r="F34" t="s">
        <v>180</v>
      </c>
      <c r="G34" t="s">
        <v>181</v>
      </c>
      <c r="H34" t="s">
        <v>190</v>
      </c>
      <c r="I34" t="s">
        <v>191</v>
      </c>
      <c r="J34" t="s">
        <v>191</v>
      </c>
      <c r="K34" t="s">
        <v>31</v>
      </c>
      <c r="L34" t="s">
        <v>192</v>
      </c>
      <c r="M34" t="s">
        <v>192</v>
      </c>
      <c r="N34" t="s">
        <v>31</v>
      </c>
      <c r="O34" t="s">
        <v>192</v>
      </c>
      <c r="P34" t="s">
        <v>31</v>
      </c>
      <c r="Q34" t="s">
        <v>31</v>
      </c>
      <c r="R34" t="s">
        <v>192</v>
      </c>
      <c r="S34" t="s">
        <v>31</v>
      </c>
      <c r="T34" t="s">
        <v>192</v>
      </c>
      <c r="U34" t="s">
        <v>31</v>
      </c>
      <c r="V34" t="s">
        <v>31</v>
      </c>
    </row>
    <row r="35" spans="1:22" ht="51.6" customHeight="1" x14ac:dyDescent="0.25">
      <c r="A35" t="s">
        <v>22</v>
      </c>
      <c r="B35" t="s">
        <v>23</v>
      </c>
      <c r="C35" t="s">
        <v>24</v>
      </c>
      <c r="D35" t="s">
        <v>193</v>
      </c>
      <c r="E35" t="s">
        <v>194</v>
      </c>
      <c r="F35" t="s">
        <v>195</v>
      </c>
      <c r="G35" t="s">
        <v>196</v>
      </c>
      <c r="H35" t="s">
        <v>197</v>
      </c>
      <c r="I35" t="s">
        <v>198</v>
      </c>
      <c r="J35" t="s">
        <v>198</v>
      </c>
      <c r="K35" t="s">
        <v>199</v>
      </c>
      <c r="L35" t="s">
        <v>199</v>
      </c>
      <c r="M35" t="s">
        <v>199</v>
      </c>
      <c r="N35" t="s">
        <v>199</v>
      </c>
      <c r="O35" t="s">
        <v>199</v>
      </c>
      <c r="P35" t="s">
        <v>199</v>
      </c>
      <c r="Q35" t="s">
        <v>199</v>
      </c>
      <c r="R35" t="s">
        <v>199</v>
      </c>
      <c r="S35" t="s">
        <v>199</v>
      </c>
      <c r="T35" t="s">
        <v>199</v>
      </c>
      <c r="U35" t="s">
        <v>199</v>
      </c>
      <c r="V35" t="s">
        <v>199</v>
      </c>
    </row>
    <row r="36" spans="1:22" ht="51.6" customHeight="1" x14ac:dyDescent="0.25">
      <c r="A36" t="s">
        <v>22</v>
      </c>
      <c r="B36" t="s">
        <v>23</v>
      </c>
      <c r="C36" t="s">
        <v>24</v>
      </c>
      <c r="D36" t="s">
        <v>193</v>
      </c>
      <c r="E36" t="s">
        <v>194</v>
      </c>
      <c r="F36" t="s">
        <v>195</v>
      </c>
      <c r="G36" t="s">
        <v>196</v>
      </c>
      <c r="H36" t="s">
        <v>200</v>
      </c>
      <c r="I36" t="s">
        <v>201</v>
      </c>
      <c r="J36" t="s">
        <v>201</v>
      </c>
      <c r="K36" t="s">
        <v>202</v>
      </c>
      <c r="L36" t="s">
        <v>187</v>
      </c>
      <c r="M36" t="s">
        <v>187</v>
      </c>
      <c r="N36" t="s">
        <v>187</v>
      </c>
      <c r="O36" t="s">
        <v>187</v>
      </c>
      <c r="P36" t="s">
        <v>187</v>
      </c>
      <c r="Q36" t="s">
        <v>187</v>
      </c>
      <c r="R36" t="s">
        <v>187</v>
      </c>
      <c r="S36" t="s">
        <v>187</v>
      </c>
      <c r="T36" t="s">
        <v>187</v>
      </c>
      <c r="U36" t="s">
        <v>187</v>
      </c>
      <c r="V36" t="s">
        <v>187</v>
      </c>
    </row>
    <row r="37" spans="1:22" ht="51.6" customHeight="1" x14ac:dyDescent="0.25">
      <c r="A37" t="s">
        <v>22</v>
      </c>
      <c r="B37" t="s">
        <v>23</v>
      </c>
      <c r="C37" t="s">
        <v>24</v>
      </c>
      <c r="D37" t="s">
        <v>193</v>
      </c>
      <c r="E37" t="s">
        <v>194</v>
      </c>
      <c r="F37" t="s">
        <v>203</v>
      </c>
      <c r="G37" t="s">
        <v>204</v>
      </c>
      <c r="H37" t="s">
        <v>205</v>
      </c>
      <c r="I37" t="s">
        <v>206</v>
      </c>
      <c r="J37" t="s">
        <v>206</v>
      </c>
      <c r="K37" t="s">
        <v>207</v>
      </c>
      <c r="L37" t="s">
        <v>31</v>
      </c>
      <c r="M37" t="s">
        <v>31</v>
      </c>
      <c r="N37" t="s">
        <v>31</v>
      </c>
      <c r="O37" t="s">
        <v>31</v>
      </c>
      <c r="P37" t="s">
        <v>31</v>
      </c>
      <c r="Q37" t="s">
        <v>207</v>
      </c>
      <c r="R37" t="s">
        <v>31</v>
      </c>
      <c r="S37" t="s">
        <v>31</v>
      </c>
      <c r="T37" t="s">
        <v>31</v>
      </c>
      <c r="U37" t="s">
        <v>31</v>
      </c>
      <c r="V37" t="s">
        <v>31</v>
      </c>
    </row>
    <row r="38" spans="1:22" ht="51.6" customHeight="1" x14ac:dyDescent="0.25">
      <c r="A38" t="s">
        <v>22</v>
      </c>
      <c r="B38" t="s">
        <v>23</v>
      </c>
      <c r="C38" t="s">
        <v>24</v>
      </c>
      <c r="D38" t="s">
        <v>193</v>
      </c>
      <c r="E38" t="s">
        <v>194</v>
      </c>
      <c r="F38" t="s">
        <v>203</v>
      </c>
      <c r="G38" t="s">
        <v>204</v>
      </c>
      <c r="H38" t="s">
        <v>208</v>
      </c>
      <c r="I38" t="s">
        <v>209</v>
      </c>
      <c r="J38" t="s">
        <v>209</v>
      </c>
      <c r="K38" t="s">
        <v>210</v>
      </c>
      <c r="L38" t="s">
        <v>210</v>
      </c>
      <c r="M38" t="s">
        <v>210</v>
      </c>
      <c r="N38" t="s">
        <v>210</v>
      </c>
      <c r="O38" t="s">
        <v>210</v>
      </c>
      <c r="P38" t="s">
        <v>210</v>
      </c>
      <c r="Q38" t="s">
        <v>210</v>
      </c>
      <c r="R38" t="s">
        <v>210</v>
      </c>
      <c r="S38" t="s">
        <v>210</v>
      </c>
      <c r="T38" t="s">
        <v>210</v>
      </c>
      <c r="U38" t="s">
        <v>210</v>
      </c>
      <c r="V38" t="s">
        <v>210</v>
      </c>
    </row>
    <row r="39" spans="1:22" ht="51.6" customHeight="1" x14ac:dyDescent="0.25">
      <c r="A39" t="s">
        <v>22</v>
      </c>
      <c r="B39" t="s">
        <v>23</v>
      </c>
      <c r="C39" t="s">
        <v>24</v>
      </c>
      <c r="D39" t="s">
        <v>193</v>
      </c>
      <c r="E39" t="s">
        <v>194</v>
      </c>
      <c r="F39" t="s">
        <v>203</v>
      </c>
      <c r="G39" t="s">
        <v>204</v>
      </c>
      <c r="H39" t="s">
        <v>211</v>
      </c>
      <c r="I39" t="s">
        <v>212</v>
      </c>
      <c r="J39" t="s">
        <v>212</v>
      </c>
      <c r="K39" t="s">
        <v>213</v>
      </c>
      <c r="L39" t="s">
        <v>213</v>
      </c>
      <c r="M39" t="s">
        <v>213</v>
      </c>
      <c r="N39" t="s">
        <v>213</v>
      </c>
      <c r="O39" t="s">
        <v>213</v>
      </c>
      <c r="P39" t="s">
        <v>213</v>
      </c>
      <c r="Q39" t="s">
        <v>213</v>
      </c>
      <c r="R39" t="s">
        <v>213</v>
      </c>
      <c r="S39" t="s">
        <v>213</v>
      </c>
      <c r="T39" t="s">
        <v>213</v>
      </c>
      <c r="U39" t="s">
        <v>213</v>
      </c>
      <c r="V39" t="s">
        <v>213</v>
      </c>
    </row>
    <row r="40" spans="1:22" ht="51.6" customHeight="1" x14ac:dyDescent="0.25">
      <c r="A40" t="s">
        <v>22</v>
      </c>
      <c r="B40" t="s">
        <v>23</v>
      </c>
      <c r="C40" t="s">
        <v>24</v>
      </c>
      <c r="D40" t="s">
        <v>193</v>
      </c>
      <c r="E40" t="s">
        <v>194</v>
      </c>
      <c r="F40" t="s">
        <v>203</v>
      </c>
      <c r="G40" t="s">
        <v>204</v>
      </c>
      <c r="H40" t="s">
        <v>214</v>
      </c>
      <c r="I40" t="s">
        <v>215</v>
      </c>
      <c r="J40" t="s">
        <v>215</v>
      </c>
      <c r="K40" t="s">
        <v>216</v>
      </c>
      <c r="L40" t="s">
        <v>216</v>
      </c>
      <c r="M40" t="s">
        <v>216</v>
      </c>
      <c r="N40" t="s">
        <v>216</v>
      </c>
      <c r="O40" t="s">
        <v>216</v>
      </c>
      <c r="P40" t="s">
        <v>216</v>
      </c>
      <c r="Q40" t="s">
        <v>216</v>
      </c>
      <c r="R40" t="s">
        <v>216</v>
      </c>
      <c r="S40" t="s">
        <v>216</v>
      </c>
      <c r="T40" t="s">
        <v>216</v>
      </c>
      <c r="U40" t="s">
        <v>216</v>
      </c>
      <c r="V40" t="s">
        <v>216</v>
      </c>
    </row>
    <row r="41" spans="1:22" ht="51.6" customHeight="1" x14ac:dyDescent="0.25">
      <c r="A41" t="s">
        <v>22</v>
      </c>
      <c r="B41" t="s">
        <v>23</v>
      </c>
      <c r="C41" t="s">
        <v>24</v>
      </c>
      <c r="D41" t="s">
        <v>193</v>
      </c>
      <c r="E41" t="s">
        <v>194</v>
      </c>
      <c r="F41" t="s">
        <v>203</v>
      </c>
      <c r="G41" t="s">
        <v>204</v>
      </c>
      <c r="H41" t="s">
        <v>217</v>
      </c>
      <c r="I41" t="s">
        <v>218</v>
      </c>
      <c r="J41" t="s">
        <v>218</v>
      </c>
      <c r="K41" t="s">
        <v>219</v>
      </c>
      <c r="L41" t="s">
        <v>219</v>
      </c>
      <c r="M41" t="s">
        <v>219</v>
      </c>
      <c r="N41" t="s">
        <v>219</v>
      </c>
      <c r="O41" t="s">
        <v>219</v>
      </c>
      <c r="P41" t="s">
        <v>219</v>
      </c>
      <c r="Q41" t="s">
        <v>219</v>
      </c>
      <c r="R41" t="s">
        <v>219</v>
      </c>
      <c r="S41" t="s">
        <v>219</v>
      </c>
      <c r="T41" t="s">
        <v>219</v>
      </c>
      <c r="U41" t="s">
        <v>219</v>
      </c>
      <c r="V41" t="s">
        <v>219</v>
      </c>
    </row>
    <row r="42" spans="1:22" ht="51.6" customHeight="1" x14ac:dyDescent="0.25">
      <c r="A42" t="s">
        <v>22</v>
      </c>
      <c r="B42" t="s">
        <v>23</v>
      </c>
      <c r="C42" t="s">
        <v>24</v>
      </c>
      <c r="D42" t="s">
        <v>193</v>
      </c>
      <c r="E42" t="s">
        <v>194</v>
      </c>
      <c r="F42" t="s">
        <v>203</v>
      </c>
      <c r="G42" t="s">
        <v>204</v>
      </c>
      <c r="H42" t="s">
        <v>220</v>
      </c>
      <c r="I42" t="s">
        <v>221</v>
      </c>
      <c r="J42" t="s">
        <v>221</v>
      </c>
      <c r="K42" t="s">
        <v>222</v>
      </c>
      <c r="L42" t="s">
        <v>222</v>
      </c>
      <c r="M42" t="s">
        <v>222</v>
      </c>
      <c r="N42" t="s">
        <v>222</v>
      </c>
      <c r="O42" t="s">
        <v>222</v>
      </c>
      <c r="P42" t="s">
        <v>222</v>
      </c>
      <c r="Q42" t="s">
        <v>222</v>
      </c>
      <c r="R42" t="s">
        <v>222</v>
      </c>
      <c r="S42" t="s">
        <v>222</v>
      </c>
      <c r="T42" t="s">
        <v>222</v>
      </c>
      <c r="U42" t="s">
        <v>222</v>
      </c>
      <c r="V42" t="s">
        <v>222</v>
      </c>
    </row>
    <row r="43" spans="1:22" ht="51.6" customHeight="1" x14ac:dyDescent="0.25">
      <c r="A43" t="s">
        <v>22</v>
      </c>
      <c r="B43" t="s">
        <v>23</v>
      </c>
      <c r="C43" t="s">
        <v>24</v>
      </c>
      <c r="D43" t="s">
        <v>223</v>
      </c>
      <c r="E43" t="s">
        <v>224</v>
      </c>
      <c r="F43" t="s">
        <v>225</v>
      </c>
      <c r="G43" t="s">
        <v>226</v>
      </c>
      <c r="H43" t="s">
        <v>227</v>
      </c>
      <c r="I43" t="s">
        <v>228</v>
      </c>
      <c r="J43" t="s">
        <v>228</v>
      </c>
      <c r="K43" t="s">
        <v>229</v>
      </c>
      <c r="L43" t="s">
        <v>229</v>
      </c>
      <c r="M43" t="s">
        <v>229</v>
      </c>
      <c r="N43" t="s">
        <v>229</v>
      </c>
      <c r="O43" t="s">
        <v>229</v>
      </c>
      <c r="P43" t="s">
        <v>229</v>
      </c>
      <c r="Q43" t="s">
        <v>229</v>
      </c>
      <c r="R43" t="s">
        <v>229</v>
      </c>
      <c r="S43" t="s">
        <v>229</v>
      </c>
      <c r="T43" t="s">
        <v>229</v>
      </c>
      <c r="U43" t="s">
        <v>229</v>
      </c>
      <c r="V43" t="s">
        <v>229</v>
      </c>
    </row>
    <row r="44" spans="1:22" ht="51.6" customHeight="1" x14ac:dyDescent="0.25">
      <c r="A44" t="s">
        <v>22</v>
      </c>
      <c r="B44" t="s">
        <v>23</v>
      </c>
      <c r="C44" t="s">
        <v>24</v>
      </c>
      <c r="D44" t="s">
        <v>223</v>
      </c>
      <c r="E44" t="s">
        <v>224</v>
      </c>
      <c r="F44" t="s">
        <v>225</v>
      </c>
      <c r="G44" t="s">
        <v>226</v>
      </c>
      <c r="H44" t="s">
        <v>230</v>
      </c>
      <c r="I44" t="s">
        <v>231</v>
      </c>
      <c r="J44" t="s">
        <v>231</v>
      </c>
      <c r="K44" t="s">
        <v>232</v>
      </c>
      <c r="L44" t="s">
        <v>31</v>
      </c>
      <c r="M44" t="s">
        <v>31</v>
      </c>
      <c r="N44" t="s">
        <v>31</v>
      </c>
      <c r="O44" t="s">
        <v>233</v>
      </c>
      <c r="P44" t="s">
        <v>31</v>
      </c>
      <c r="Q44" t="s">
        <v>31</v>
      </c>
      <c r="R44" t="s">
        <v>31</v>
      </c>
      <c r="S44" t="s">
        <v>31</v>
      </c>
      <c r="T44" t="s">
        <v>31</v>
      </c>
      <c r="U44" t="s">
        <v>31</v>
      </c>
      <c r="V44" t="s">
        <v>31</v>
      </c>
    </row>
    <row r="45" spans="1:22" ht="51.6" customHeight="1" x14ac:dyDescent="0.25">
      <c r="A45" t="s">
        <v>22</v>
      </c>
      <c r="B45" t="s">
        <v>23</v>
      </c>
      <c r="C45" t="s">
        <v>24</v>
      </c>
      <c r="D45" t="s">
        <v>223</v>
      </c>
      <c r="E45" t="s">
        <v>224</v>
      </c>
      <c r="F45" t="s">
        <v>225</v>
      </c>
      <c r="G45" t="s">
        <v>226</v>
      </c>
      <c r="H45" t="s">
        <v>234</v>
      </c>
      <c r="I45" t="s">
        <v>235</v>
      </c>
      <c r="J45" t="s">
        <v>235</v>
      </c>
      <c r="K45" t="s">
        <v>31</v>
      </c>
      <c r="L45" t="s">
        <v>236</v>
      </c>
      <c r="M45" t="s">
        <v>31</v>
      </c>
      <c r="N45" t="s">
        <v>31</v>
      </c>
      <c r="O45" t="s">
        <v>31</v>
      </c>
      <c r="P45" t="s">
        <v>236</v>
      </c>
      <c r="Q45" t="s">
        <v>31</v>
      </c>
      <c r="R45" t="s">
        <v>236</v>
      </c>
      <c r="S45" t="s">
        <v>31</v>
      </c>
      <c r="T45" t="s">
        <v>31</v>
      </c>
      <c r="U45" t="s">
        <v>31</v>
      </c>
      <c r="V45" t="s">
        <v>31</v>
      </c>
    </row>
    <row r="46" spans="1:22" ht="51.6" customHeight="1" x14ac:dyDescent="0.25">
      <c r="A46" t="s">
        <v>22</v>
      </c>
      <c r="B46" t="s">
        <v>23</v>
      </c>
      <c r="C46" t="s">
        <v>24</v>
      </c>
      <c r="D46" t="s">
        <v>223</v>
      </c>
      <c r="E46" t="s">
        <v>224</v>
      </c>
      <c r="F46" t="s">
        <v>237</v>
      </c>
      <c r="G46" t="s">
        <v>238</v>
      </c>
      <c r="H46" t="s">
        <v>239</v>
      </c>
      <c r="I46" t="s">
        <v>240</v>
      </c>
      <c r="J46" t="s">
        <v>240</v>
      </c>
      <c r="K46" t="s">
        <v>31</v>
      </c>
      <c r="L46" t="s">
        <v>241</v>
      </c>
      <c r="M46" t="s">
        <v>31</v>
      </c>
      <c r="N46" t="s">
        <v>31</v>
      </c>
      <c r="O46" t="s">
        <v>31</v>
      </c>
      <c r="P46" t="s">
        <v>241</v>
      </c>
      <c r="Q46" t="s">
        <v>31</v>
      </c>
      <c r="R46" t="s">
        <v>241</v>
      </c>
      <c r="S46" t="s">
        <v>31</v>
      </c>
      <c r="T46" t="s">
        <v>241</v>
      </c>
      <c r="U46" t="s">
        <v>31</v>
      </c>
      <c r="V46" t="s">
        <v>31</v>
      </c>
    </row>
    <row r="47" spans="1:22" ht="51.6" customHeight="1" x14ac:dyDescent="0.25">
      <c r="A47" t="s">
        <v>22</v>
      </c>
      <c r="B47" t="s">
        <v>242</v>
      </c>
      <c r="C47" t="s">
        <v>243</v>
      </c>
      <c r="D47" t="s">
        <v>244</v>
      </c>
      <c r="E47" t="s">
        <v>245</v>
      </c>
      <c r="F47" t="s">
        <v>246</v>
      </c>
      <c r="G47" t="s">
        <v>247</v>
      </c>
      <c r="H47" t="s">
        <v>29</v>
      </c>
      <c r="I47" t="s">
        <v>248</v>
      </c>
      <c r="J47" t="s">
        <v>248</v>
      </c>
      <c r="K47" t="s">
        <v>31</v>
      </c>
      <c r="L47" t="s">
        <v>248</v>
      </c>
      <c r="M47" t="s">
        <v>31</v>
      </c>
      <c r="N47" t="s">
        <v>31</v>
      </c>
      <c r="O47" t="s">
        <v>31</v>
      </c>
      <c r="P47" t="s">
        <v>31</v>
      </c>
      <c r="Q47" t="s">
        <v>31</v>
      </c>
      <c r="R47" t="s">
        <v>31</v>
      </c>
      <c r="S47" t="s">
        <v>31</v>
      </c>
      <c r="T47" t="s">
        <v>31</v>
      </c>
      <c r="U47" t="s">
        <v>31</v>
      </c>
      <c r="V47" t="s">
        <v>31</v>
      </c>
    </row>
    <row r="48" spans="1:22" ht="51.6" customHeight="1" x14ac:dyDescent="0.25">
      <c r="A48" t="s">
        <v>22</v>
      </c>
      <c r="B48" t="s">
        <v>242</v>
      </c>
      <c r="C48" t="s">
        <v>243</v>
      </c>
      <c r="D48" t="s">
        <v>244</v>
      </c>
      <c r="E48" t="s">
        <v>245</v>
      </c>
      <c r="F48" t="s">
        <v>246</v>
      </c>
      <c r="G48" t="s">
        <v>247</v>
      </c>
      <c r="H48" t="s">
        <v>36</v>
      </c>
      <c r="I48" t="s">
        <v>249</v>
      </c>
      <c r="J48" t="s">
        <v>249</v>
      </c>
      <c r="K48" t="s">
        <v>31</v>
      </c>
      <c r="L48" t="s">
        <v>249</v>
      </c>
      <c r="M48" t="s">
        <v>31</v>
      </c>
      <c r="N48" t="s">
        <v>31</v>
      </c>
      <c r="O48" t="s">
        <v>31</v>
      </c>
      <c r="P48" t="s">
        <v>31</v>
      </c>
      <c r="Q48" t="s">
        <v>31</v>
      </c>
      <c r="R48" t="s">
        <v>31</v>
      </c>
      <c r="S48" t="s">
        <v>31</v>
      </c>
      <c r="T48" t="s">
        <v>31</v>
      </c>
      <c r="U48" t="s">
        <v>31</v>
      </c>
      <c r="V48" t="s">
        <v>31</v>
      </c>
    </row>
    <row r="49" spans="1:22" ht="51.6" customHeight="1" x14ac:dyDescent="0.25">
      <c r="A49" t="s">
        <v>22</v>
      </c>
      <c r="B49" t="s">
        <v>242</v>
      </c>
      <c r="C49" t="s">
        <v>243</v>
      </c>
      <c r="D49" t="s">
        <v>244</v>
      </c>
      <c r="E49" t="s">
        <v>245</v>
      </c>
      <c r="F49" t="s">
        <v>246</v>
      </c>
      <c r="G49" t="s">
        <v>247</v>
      </c>
      <c r="H49" t="s">
        <v>250</v>
      </c>
      <c r="I49" t="s">
        <v>251</v>
      </c>
      <c r="J49" t="s">
        <v>251</v>
      </c>
      <c r="K49" t="s">
        <v>31</v>
      </c>
      <c r="L49" t="s">
        <v>251</v>
      </c>
      <c r="M49" t="s">
        <v>31</v>
      </c>
      <c r="N49" t="s">
        <v>31</v>
      </c>
      <c r="O49" t="s">
        <v>31</v>
      </c>
      <c r="P49" t="s">
        <v>31</v>
      </c>
      <c r="Q49" t="s">
        <v>31</v>
      </c>
      <c r="R49" t="s">
        <v>31</v>
      </c>
      <c r="S49" t="s">
        <v>31</v>
      </c>
      <c r="T49" t="s">
        <v>31</v>
      </c>
      <c r="U49" t="s">
        <v>31</v>
      </c>
      <c r="V49" t="s">
        <v>31</v>
      </c>
    </row>
    <row r="50" spans="1:22" ht="51.6" customHeight="1" x14ac:dyDescent="0.25">
      <c r="A50" t="s">
        <v>22</v>
      </c>
      <c r="B50" t="s">
        <v>242</v>
      </c>
      <c r="C50" t="s">
        <v>243</v>
      </c>
      <c r="D50" t="s">
        <v>244</v>
      </c>
      <c r="E50" t="s">
        <v>245</v>
      </c>
      <c r="F50" t="s">
        <v>246</v>
      </c>
      <c r="G50" t="s">
        <v>247</v>
      </c>
      <c r="H50" t="s">
        <v>39</v>
      </c>
      <c r="I50" t="s">
        <v>252</v>
      </c>
      <c r="J50" t="s">
        <v>252</v>
      </c>
      <c r="K50" t="s">
        <v>31</v>
      </c>
      <c r="L50" t="s">
        <v>252</v>
      </c>
      <c r="M50" t="s">
        <v>31</v>
      </c>
      <c r="N50" t="s">
        <v>31</v>
      </c>
      <c r="O50" t="s">
        <v>31</v>
      </c>
      <c r="P50" t="s">
        <v>31</v>
      </c>
      <c r="Q50" t="s">
        <v>31</v>
      </c>
      <c r="R50" t="s">
        <v>31</v>
      </c>
      <c r="S50" t="s">
        <v>31</v>
      </c>
      <c r="T50" t="s">
        <v>31</v>
      </c>
      <c r="U50" t="s">
        <v>31</v>
      </c>
      <c r="V50" t="s">
        <v>31</v>
      </c>
    </row>
    <row r="51" spans="1:22" ht="51.6" customHeight="1" x14ac:dyDescent="0.25">
      <c r="A51" t="s">
        <v>22</v>
      </c>
      <c r="B51" t="s">
        <v>242</v>
      </c>
      <c r="C51" t="s">
        <v>243</v>
      </c>
      <c r="D51" t="s">
        <v>244</v>
      </c>
      <c r="E51" t="s">
        <v>245</v>
      </c>
      <c r="F51" t="s">
        <v>246</v>
      </c>
      <c r="G51" t="s">
        <v>247</v>
      </c>
      <c r="H51" t="s">
        <v>253</v>
      </c>
      <c r="I51" t="s">
        <v>236</v>
      </c>
      <c r="J51" t="s">
        <v>236</v>
      </c>
      <c r="K51" t="s">
        <v>31</v>
      </c>
      <c r="L51" t="s">
        <v>236</v>
      </c>
      <c r="M51" t="s">
        <v>31</v>
      </c>
      <c r="N51" t="s">
        <v>31</v>
      </c>
      <c r="O51" t="s">
        <v>31</v>
      </c>
      <c r="P51" t="s">
        <v>31</v>
      </c>
      <c r="Q51" t="s">
        <v>31</v>
      </c>
      <c r="R51" t="s">
        <v>31</v>
      </c>
      <c r="S51" t="s">
        <v>31</v>
      </c>
      <c r="T51" t="s">
        <v>31</v>
      </c>
      <c r="U51" t="s">
        <v>31</v>
      </c>
      <c r="V51" t="s">
        <v>31</v>
      </c>
    </row>
    <row r="52" spans="1:22" ht="51.6" customHeight="1" x14ac:dyDescent="0.25">
      <c r="A52" t="s">
        <v>22</v>
      </c>
      <c r="B52" t="s">
        <v>242</v>
      </c>
      <c r="C52" t="s">
        <v>243</v>
      </c>
      <c r="D52" t="s">
        <v>244</v>
      </c>
      <c r="E52" t="s">
        <v>245</v>
      </c>
      <c r="F52" t="s">
        <v>246</v>
      </c>
      <c r="G52" t="s">
        <v>247</v>
      </c>
      <c r="H52" t="s">
        <v>182</v>
      </c>
      <c r="I52" t="s">
        <v>254</v>
      </c>
      <c r="J52" t="s">
        <v>254</v>
      </c>
      <c r="K52" t="s">
        <v>31</v>
      </c>
      <c r="L52" t="s">
        <v>254</v>
      </c>
      <c r="M52" t="s">
        <v>31</v>
      </c>
      <c r="N52" t="s">
        <v>31</v>
      </c>
      <c r="O52" t="s">
        <v>31</v>
      </c>
      <c r="P52" t="s">
        <v>31</v>
      </c>
      <c r="Q52" t="s">
        <v>31</v>
      </c>
      <c r="R52" t="s">
        <v>31</v>
      </c>
      <c r="S52" t="s">
        <v>31</v>
      </c>
      <c r="T52" t="s">
        <v>31</v>
      </c>
      <c r="U52" t="s">
        <v>31</v>
      </c>
      <c r="V52" t="s">
        <v>31</v>
      </c>
    </row>
    <row r="53" spans="1:22" ht="51.6" customHeight="1" x14ac:dyDescent="0.25">
      <c r="A53" t="s">
        <v>22</v>
      </c>
      <c r="B53" t="s">
        <v>242</v>
      </c>
      <c r="C53" t="s">
        <v>243</v>
      </c>
      <c r="D53" t="s">
        <v>255</v>
      </c>
      <c r="E53" t="s">
        <v>256</v>
      </c>
      <c r="F53" t="s">
        <v>257</v>
      </c>
      <c r="G53" t="s">
        <v>258</v>
      </c>
      <c r="H53" t="s">
        <v>29</v>
      </c>
      <c r="I53" t="s">
        <v>187</v>
      </c>
      <c r="J53" t="s">
        <v>187</v>
      </c>
      <c r="K53" t="s">
        <v>31</v>
      </c>
      <c r="L53" t="s">
        <v>31</v>
      </c>
      <c r="M53" t="s">
        <v>259</v>
      </c>
      <c r="N53" t="s">
        <v>31</v>
      </c>
      <c r="O53" t="s">
        <v>31</v>
      </c>
      <c r="P53" t="s">
        <v>31</v>
      </c>
      <c r="Q53" t="s">
        <v>31</v>
      </c>
      <c r="R53" t="s">
        <v>259</v>
      </c>
      <c r="S53" t="s">
        <v>31</v>
      </c>
      <c r="T53" t="s">
        <v>31</v>
      </c>
      <c r="U53" t="s">
        <v>31</v>
      </c>
      <c r="V53" t="s">
        <v>31</v>
      </c>
    </row>
    <row r="54" spans="1:22" ht="51.6" customHeight="1" x14ac:dyDescent="0.25">
      <c r="A54" t="s">
        <v>22</v>
      </c>
      <c r="B54" t="s">
        <v>242</v>
      </c>
      <c r="C54" t="s">
        <v>243</v>
      </c>
      <c r="D54" t="s">
        <v>255</v>
      </c>
      <c r="E54" t="s">
        <v>256</v>
      </c>
      <c r="F54" t="s">
        <v>257</v>
      </c>
      <c r="G54" t="s">
        <v>258</v>
      </c>
      <c r="H54" t="s">
        <v>36</v>
      </c>
      <c r="I54" t="s">
        <v>260</v>
      </c>
      <c r="J54" t="s">
        <v>260</v>
      </c>
      <c r="K54" t="s">
        <v>31</v>
      </c>
      <c r="L54" t="s">
        <v>31</v>
      </c>
      <c r="M54" t="s">
        <v>261</v>
      </c>
      <c r="N54" t="s">
        <v>31</v>
      </c>
      <c r="O54" t="s">
        <v>31</v>
      </c>
      <c r="P54" t="s">
        <v>31</v>
      </c>
      <c r="Q54" t="s">
        <v>31</v>
      </c>
      <c r="R54" t="s">
        <v>262</v>
      </c>
      <c r="S54" t="s">
        <v>31</v>
      </c>
      <c r="T54" t="s">
        <v>31</v>
      </c>
      <c r="U54" t="s">
        <v>31</v>
      </c>
      <c r="V54" t="s">
        <v>31</v>
      </c>
    </row>
    <row r="55" spans="1:22" ht="51.6" customHeight="1" x14ac:dyDescent="0.25">
      <c r="A55" t="s">
        <v>22</v>
      </c>
      <c r="B55" t="s">
        <v>242</v>
      </c>
      <c r="C55" t="s">
        <v>243</v>
      </c>
      <c r="D55" t="s">
        <v>255</v>
      </c>
      <c r="E55" t="s">
        <v>256</v>
      </c>
      <c r="F55" t="s">
        <v>257</v>
      </c>
      <c r="G55" t="s">
        <v>258</v>
      </c>
      <c r="H55" t="s">
        <v>263</v>
      </c>
      <c r="I55" t="s">
        <v>264</v>
      </c>
      <c r="J55" t="s">
        <v>264</v>
      </c>
      <c r="K55" t="s">
        <v>31</v>
      </c>
      <c r="L55" t="s">
        <v>31</v>
      </c>
      <c r="M55" t="s">
        <v>265</v>
      </c>
      <c r="N55" t="s">
        <v>31</v>
      </c>
      <c r="O55" t="s">
        <v>31</v>
      </c>
      <c r="P55" t="s">
        <v>31</v>
      </c>
      <c r="Q55" t="s">
        <v>31</v>
      </c>
      <c r="R55" t="s">
        <v>265</v>
      </c>
      <c r="S55" t="s">
        <v>31</v>
      </c>
      <c r="T55" t="s">
        <v>31</v>
      </c>
      <c r="U55" t="s">
        <v>31</v>
      </c>
      <c r="V55" t="s">
        <v>31</v>
      </c>
    </row>
    <row r="56" spans="1:22" ht="51.6" customHeight="1" x14ac:dyDescent="0.25">
      <c r="A56" t="s">
        <v>22</v>
      </c>
      <c r="B56" t="s">
        <v>242</v>
      </c>
      <c r="C56" t="s">
        <v>243</v>
      </c>
      <c r="D56" t="s">
        <v>255</v>
      </c>
      <c r="E56" t="s">
        <v>256</v>
      </c>
      <c r="F56" t="s">
        <v>257</v>
      </c>
      <c r="G56" t="s">
        <v>258</v>
      </c>
      <c r="H56" t="s">
        <v>266</v>
      </c>
      <c r="I56" t="s">
        <v>267</v>
      </c>
      <c r="J56" t="s">
        <v>267</v>
      </c>
      <c r="K56" t="s">
        <v>31</v>
      </c>
      <c r="L56" t="s">
        <v>31</v>
      </c>
      <c r="M56" t="s">
        <v>267</v>
      </c>
      <c r="N56" t="s">
        <v>31</v>
      </c>
      <c r="O56" t="s">
        <v>31</v>
      </c>
      <c r="P56" t="s">
        <v>31</v>
      </c>
      <c r="Q56" t="s">
        <v>31</v>
      </c>
      <c r="R56" t="s">
        <v>31</v>
      </c>
      <c r="S56" t="s">
        <v>31</v>
      </c>
      <c r="T56" t="s">
        <v>31</v>
      </c>
      <c r="U56" t="s">
        <v>31</v>
      </c>
      <c r="V56" t="s">
        <v>31</v>
      </c>
    </row>
    <row r="57" spans="1:22" ht="51.6" customHeight="1" x14ac:dyDescent="0.25">
      <c r="A57" t="s">
        <v>22</v>
      </c>
      <c r="B57" t="s">
        <v>242</v>
      </c>
      <c r="C57" t="s">
        <v>243</v>
      </c>
      <c r="D57" t="s">
        <v>255</v>
      </c>
      <c r="E57" t="s">
        <v>256</v>
      </c>
      <c r="F57" t="s">
        <v>257</v>
      </c>
      <c r="G57" t="s">
        <v>258</v>
      </c>
      <c r="H57" t="s">
        <v>268</v>
      </c>
      <c r="I57" t="s">
        <v>185</v>
      </c>
      <c r="J57" t="s">
        <v>185</v>
      </c>
      <c r="K57" t="s">
        <v>31</v>
      </c>
      <c r="L57" t="s">
        <v>31</v>
      </c>
      <c r="M57" t="s">
        <v>31</v>
      </c>
      <c r="N57" t="s">
        <v>31</v>
      </c>
      <c r="O57" t="s">
        <v>31</v>
      </c>
      <c r="P57" t="s">
        <v>31</v>
      </c>
      <c r="Q57" t="s">
        <v>31</v>
      </c>
      <c r="R57" t="s">
        <v>185</v>
      </c>
      <c r="S57" t="s">
        <v>31</v>
      </c>
      <c r="T57" t="s">
        <v>31</v>
      </c>
      <c r="U57" t="s">
        <v>31</v>
      </c>
      <c r="V57" t="s">
        <v>31</v>
      </c>
    </row>
    <row r="58" spans="1:22" ht="51.6" customHeight="1" x14ac:dyDescent="0.25">
      <c r="A58" t="s">
        <v>22</v>
      </c>
      <c r="B58" t="s">
        <v>269</v>
      </c>
      <c r="C58" t="s">
        <v>270</v>
      </c>
      <c r="D58" t="s">
        <v>271</v>
      </c>
      <c r="E58" t="s">
        <v>272</v>
      </c>
      <c r="F58" t="s">
        <v>273</v>
      </c>
      <c r="G58" t="s">
        <v>274</v>
      </c>
      <c r="H58" t="s">
        <v>36</v>
      </c>
      <c r="I58" t="s">
        <v>275</v>
      </c>
      <c r="J58" t="s">
        <v>275</v>
      </c>
      <c r="K58" t="s">
        <v>31</v>
      </c>
      <c r="L58" t="s">
        <v>31</v>
      </c>
      <c r="M58" t="s">
        <v>31</v>
      </c>
      <c r="N58" t="s">
        <v>31</v>
      </c>
      <c r="O58" t="s">
        <v>31</v>
      </c>
      <c r="P58" t="s">
        <v>275</v>
      </c>
      <c r="Q58" t="s">
        <v>31</v>
      </c>
      <c r="R58" t="s">
        <v>31</v>
      </c>
      <c r="S58" t="s">
        <v>31</v>
      </c>
      <c r="T58" t="s">
        <v>31</v>
      </c>
      <c r="U58" t="s">
        <v>31</v>
      </c>
      <c r="V58" t="s">
        <v>31</v>
      </c>
    </row>
    <row r="59" spans="1:22" ht="51.6" customHeight="1" x14ac:dyDescent="0.25">
      <c r="A59" t="s">
        <v>22</v>
      </c>
      <c r="B59" t="s">
        <v>269</v>
      </c>
      <c r="C59" t="s">
        <v>270</v>
      </c>
      <c r="D59" t="s">
        <v>271</v>
      </c>
      <c r="E59" t="s">
        <v>272</v>
      </c>
      <c r="F59" t="s">
        <v>273</v>
      </c>
      <c r="G59" t="s">
        <v>274</v>
      </c>
      <c r="H59" t="s">
        <v>263</v>
      </c>
      <c r="I59" t="s">
        <v>265</v>
      </c>
      <c r="J59" t="s">
        <v>265</v>
      </c>
      <c r="K59" t="s">
        <v>31</v>
      </c>
      <c r="L59" t="s">
        <v>31</v>
      </c>
      <c r="M59" t="s">
        <v>31</v>
      </c>
      <c r="N59" t="s">
        <v>31</v>
      </c>
      <c r="O59" t="s">
        <v>31</v>
      </c>
      <c r="P59" t="s">
        <v>265</v>
      </c>
      <c r="Q59" t="s">
        <v>31</v>
      </c>
      <c r="R59" t="s">
        <v>31</v>
      </c>
      <c r="S59" t="s">
        <v>31</v>
      </c>
      <c r="T59" t="s">
        <v>31</v>
      </c>
      <c r="U59" t="s">
        <v>31</v>
      </c>
      <c r="V59" t="s">
        <v>31</v>
      </c>
    </row>
    <row r="60" spans="1:22" ht="51.6" customHeight="1" x14ac:dyDescent="0.25">
      <c r="A60" t="s">
        <v>22</v>
      </c>
      <c r="B60" t="s">
        <v>269</v>
      </c>
      <c r="C60" t="s">
        <v>270</v>
      </c>
      <c r="D60" t="s">
        <v>271</v>
      </c>
      <c r="E60" t="s">
        <v>272</v>
      </c>
      <c r="F60" t="s">
        <v>273</v>
      </c>
      <c r="G60" t="s">
        <v>274</v>
      </c>
      <c r="H60" t="s">
        <v>253</v>
      </c>
      <c r="I60" t="s">
        <v>251</v>
      </c>
      <c r="J60" t="s">
        <v>251</v>
      </c>
      <c r="K60" t="s">
        <v>31</v>
      </c>
      <c r="L60" t="s">
        <v>31</v>
      </c>
      <c r="M60" t="s">
        <v>31</v>
      </c>
      <c r="N60" t="s">
        <v>31</v>
      </c>
      <c r="O60" t="s">
        <v>31</v>
      </c>
      <c r="P60" t="s">
        <v>251</v>
      </c>
      <c r="Q60" t="s">
        <v>31</v>
      </c>
      <c r="R60" t="s">
        <v>31</v>
      </c>
      <c r="S60" t="s">
        <v>31</v>
      </c>
      <c r="T60" t="s">
        <v>31</v>
      </c>
      <c r="U60" t="s">
        <v>31</v>
      </c>
      <c r="V60" t="s">
        <v>31</v>
      </c>
    </row>
    <row r="61" spans="1:22" ht="51.6" customHeight="1" x14ac:dyDescent="0.25">
      <c r="A61" t="s">
        <v>22</v>
      </c>
      <c r="B61" t="s">
        <v>269</v>
      </c>
      <c r="C61" t="s">
        <v>270</v>
      </c>
      <c r="D61" t="s">
        <v>276</v>
      </c>
      <c r="E61" t="s">
        <v>277</v>
      </c>
      <c r="F61" t="s">
        <v>278</v>
      </c>
      <c r="G61" t="s">
        <v>279</v>
      </c>
      <c r="H61" t="s">
        <v>36</v>
      </c>
      <c r="I61" t="s">
        <v>280</v>
      </c>
      <c r="J61" t="s">
        <v>280</v>
      </c>
      <c r="K61" t="s">
        <v>281</v>
      </c>
      <c r="L61" t="s">
        <v>149</v>
      </c>
      <c r="M61" t="s">
        <v>149</v>
      </c>
      <c r="N61" t="s">
        <v>31</v>
      </c>
      <c r="O61" t="s">
        <v>281</v>
      </c>
      <c r="P61" t="s">
        <v>149</v>
      </c>
      <c r="Q61" t="s">
        <v>149</v>
      </c>
      <c r="R61" t="s">
        <v>149</v>
      </c>
      <c r="S61" t="s">
        <v>149</v>
      </c>
      <c r="T61" t="s">
        <v>281</v>
      </c>
      <c r="U61" t="s">
        <v>149</v>
      </c>
      <c r="V61" t="s">
        <v>149</v>
      </c>
    </row>
    <row r="62" spans="1:22" ht="51.6" customHeight="1" x14ac:dyDescent="0.25">
      <c r="A62" t="s">
        <v>22</v>
      </c>
      <c r="B62" t="s">
        <v>269</v>
      </c>
      <c r="C62" t="s">
        <v>270</v>
      </c>
      <c r="D62" t="s">
        <v>276</v>
      </c>
      <c r="E62" t="s">
        <v>277</v>
      </c>
      <c r="F62" t="s">
        <v>278</v>
      </c>
      <c r="G62" t="s">
        <v>279</v>
      </c>
      <c r="H62" t="s">
        <v>250</v>
      </c>
      <c r="I62" t="s">
        <v>282</v>
      </c>
      <c r="J62" t="s">
        <v>282</v>
      </c>
      <c r="K62" t="s">
        <v>31</v>
      </c>
      <c r="L62" t="s">
        <v>31</v>
      </c>
      <c r="M62" t="s">
        <v>283</v>
      </c>
      <c r="N62" t="s">
        <v>31</v>
      </c>
      <c r="O62" t="s">
        <v>31</v>
      </c>
      <c r="P62" t="s">
        <v>283</v>
      </c>
      <c r="Q62" t="s">
        <v>31</v>
      </c>
      <c r="R62" t="s">
        <v>31</v>
      </c>
      <c r="S62" t="s">
        <v>283</v>
      </c>
      <c r="T62" t="s">
        <v>31</v>
      </c>
      <c r="U62" t="s">
        <v>31</v>
      </c>
      <c r="V62" t="s">
        <v>31</v>
      </c>
    </row>
    <row r="63" spans="1:22" ht="51.6" customHeight="1" x14ac:dyDescent="0.25">
      <c r="A63" t="s">
        <v>22</v>
      </c>
      <c r="B63" t="s">
        <v>284</v>
      </c>
      <c r="C63" t="s">
        <v>285</v>
      </c>
      <c r="D63" t="s">
        <v>286</v>
      </c>
      <c r="E63" t="s">
        <v>287</v>
      </c>
      <c r="F63" t="s">
        <v>288</v>
      </c>
      <c r="G63" t="s">
        <v>289</v>
      </c>
      <c r="H63" t="s">
        <v>36</v>
      </c>
      <c r="I63" t="s">
        <v>290</v>
      </c>
      <c r="J63" t="s">
        <v>290</v>
      </c>
      <c r="K63" t="s">
        <v>291</v>
      </c>
      <c r="L63" t="s">
        <v>291</v>
      </c>
      <c r="M63" t="s">
        <v>291</v>
      </c>
      <c r="N63" t="s">
        <v>31</v>
      </c>
      <c r="O63" t="s">
        <v>291</v>
      </c>
      <c r="P63" t="s">
        <v>291</v>
      </c>
      <c r="Q63" t="s">
        <v>291</v>
      </c>
      <c r="R63" t="s">
        <v>291</v>
      </c>
      <c r="S63" t="s">
        <v>291</v>
      </c>
      <c r="T63" t="s">
        <v>291</v>
      </c>
      <c r="U63" t="s">
        <v>291</v>
      </c>
      <c r="V63" t="s">
        <v>291</v>
      </c>
    </row>
    <row r="64" spans="1:22" ht="51.6" customHeight="1" x14ac:dyDescent="0.25">
      <c r="A64" t="s">
        <v>22</v>
      </c>
      <c r="B64" t="s">
        <v>284</v>
      </c>
      <c r="C64" t="s">
        <v>285</v>
      </c>
      <c r="D64" t="s">
        <v>286</v>
      </c>
      <c r="E64" t="s">
        <v>287</v>
      </c>
      <c r="F64" t="s">
        <v>288</v>
      </c>
      <c r="G64" t="s">
        <v>289</v>
      </c>
      <c r="H64" t="s">
        <v>263</v>
      </c>
      <c r="I64" t="s">
        <v>292</v>
      </c>
      <c r="J64" t="s">
        <v>292</v>
      </c>
      <c r="K64" t="s">
        <v>188</v>
      </c>
      <c r="L64" t="s">
        <v>188</v>
      </c>
      <c r="M64" t="s">
        <v>188</v>
      </c>
      <c r="N64" t="s">
        <v>188</v>
      </c>
      <c r="O64" t="s">
        <v>188</v>
      </c>
      <c r="P64" t="s">
        <v>188</v>
      </c>
      <c r="Q64" t="s">
        <v>188</v>
      </c>
      <c r="R64" t="s">
        <v>188</v>
      </c>
      <c r="S64" t="s">
        <v>188</v>
      </c>
      <c r="T64" t="s">
        <v>188</v>
      </c>
      <c r="U64" t="s">
        <v>188</v>
      </c>
      <c r="V64" t="s">
        <v>188</v>
      </c>
    </row>
    <row r="65" spans="1:22" ht="51.6" customHeight="1" x14ac:dyDescent="0.25">
      <c r="A65" t="s">
        <v>22</v>
      </c>
      <c r="B65" t="s">
        <v>293</v>
      </c>
      <c r="C65" t="s">
        <v>294</v>
      </c>
      <c r="D65" t="s">
        <v>295</v>
      </c>
      <c r="E65" t="s">
        <v>296</v>
      </c>
      <c r="F65" t="s">
        <v>297</v>
      </c>
      <c r="G65" t="s">
        <v>298</v>
      </c>
      <c r="H65" t="s">
        <v>29</v>
      </c>
      <c r="I65" t="s">
        <v>259</v>
      </c>
      <c r="J65" t="s">
        <v>259</v>
      </c>
      <c r="K65" t="s">
        <v>31</v>
      </c>
      <c r="L65" t="s">
        <v>31</v>
      </c>
      <c r="M65" t="s">
        <v>31</v>
      </c>
      <c r="N65" t="s">
        <v>31</v>
      </c>
      <c r="O65" t="s">
        <v>31</v>
      </c>
      <c r="P65" t="s">
        <v>31</v>
      </c>
      <c r="Q65" t="s">
        <v>31</v>
      </c>
      <c r="R65" t="s">
        <v>31</v>
      </c>
      <c r="S65" t="s">
        <v>299</v>
      </c>
      <c r="T65" t="s">
        <v>31</v>
      </c>
      <c r="U65" t="s">
        <v>299</v>
      </c>
      <c r="V65" t="s">
        <v>31</v>
      </c>
    </row>
    <row r="66" spans="1:22" ht="51.6" customHeight="1" x14ac:dyDescent="0.25">
      <c r="A66" t="s">
        <v>22</v>
      </c>
      <c r="B66" t="s">
        <v>293</v>
      </c>
      <c r="C66" t="s">
        <v>294</v>
      </c>
      <c r="D66" t="s">
        <v>295</v>
      </c>
      <c r="E66" t="s">
        <v>296</v>
      </c>
      <c r="F66" t="s">
        <v>297</v>
      </c>
      <c r="G66" t="s">
        <v>298</v>
      </c>
      <c r="H66" t="s">
        <v>36</v>
      </c>
      <c r="I66" t="s">
        <v>240</v>
      </c>
      <c r="J66" t="s">
        <v>240</v>
      </c>
      <c r="K66" t="s">
        <v>31</v>
      </c>
      <c r="L66" t="s">
        <v>31</v>
      </c>
      <c r="M66" t="s">
        <v>31</v>
      </c>
      <c r="N66" t="s">
        <v>31</v>
      </c>
      <c r="O66" t="s">
        <v>31</v>
      </c>
      <c r="P66" t="s">
        <v>31</v>
      </c>
      <c r="Q66" t="s">
        <v>31</v>
      </c>
      <c r="R66" t="s">
        <v>31</v>
      </c>
      <c r="S66" t="s">
        <v>300</v>
      </c>
      <c r="T66" t="s">
        <v>31</v>
      </c>
      <c r="U66" t="s">
        <v>300</v>
      </c>
      <c r="V66" t="s">
        <v>31</v>
      </c>
    </row>
    <row r="67" spans="1:22" ht="51.6" customHeight="1" x14ac:dyDescent="0.25">
      <c r="A67" t="s">
        <v>22</v>
      </c>
      <c r="B67" t="s">
        <v>293</v>
      </c>
      <c r="C67" t="s">
        <v>294</v>
      </c>
      <c r="D67" t="s">
        <v>295</v>
      </c>
      <c r="E67" t="s">
        <v>296</v>
      </c>
      <c r="F67" t="s">
        <v>297</v>
      </c>
      <c r="G67" t="s">
        <v>298</v>
      </c>
      <c r="H67" t="s">
        <v>182</v>
      </c>
      <c r="I67" t="s">
        <v>188</v>
      </c>
      <c r="J67" t="s">
        <v>188</v>
      </c>
      <c r="K67" t="s">
        <v>31</v>
      </c>
      <c r="L67" t="s">
        <v>31</v>
      </c>
      <c r="M67" t="s">
        <v>31</v>
      </c>
      <c r="N67" t="s">
        <v>31</v>
      </c>
      <c r="O67" t="s">
        <v>31</v>
      </c>
      <c r="P67" t="s">
        <v>31</v>
      </c>
      <c r="Q67" t="s">
        <v>31</v>
      </c>
      <c r="R67" t="s">
        <v>31</v>
      </c>
      <c r="S67" t="s">
        <v>301</v>
      </c>
      <c r="T67" t="s">
        <v>31</v>
      </c>
      <c r="U67" t="s">
        <v>301</v>
      </c>
      <c r="V67" t="s">
        <v>31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16315-FC3A-4FDA-86F2-73FBE7691594}">
  <dimension ref="A1:R59"/>
  <sheetViews>
    <sheetView workbookViewId="0">
      <selection activeCell="D1" sqref="D1"/>
    </sheetView>
  </sheetViews>
  <sheetFormatPr defaultRowHeight="15.75" x14ac:dyDescent="0.25"/>
  <cols>
    <col min="1" max="1" width="26.25" customWidth="1"/>
    <col min="2" max="2" width="17" customWidth="1"/>
    <col min="3" max="3" width="15.125" customWidth="1"/>
    <col min="4" max="4" width="17.625" customWidth="1"/>
  </cols>
  <sheetData>
    <row r="1" spans="1:18" ht="51.6" customHeight="1" x14ac:dyDescent="0.25">
      <c r="A1" t="s">
        <v>2</v>
      </c>
      <c r="B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</row>
    <row r="2" spans="1:18" ht="51.6" customHeight="1" x14ac:dyDescent="0.25">
      <c r="A2" t="s">
        <v>24</v>
      </c>
      <c r="B2" t="s">
        <v>52</v>
      </c>
      <c r="C2" t="s">
        <v>54</v>
      </c>
      <c r="D2" t="s">
        <v>55</v>
      </c>
      <c r="E2" t="s">
        <v>56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61</v>
      </c>
      <c r="M2" t="s">
        <v>60</v>
      </c>
      <c r="N2" t="s">
        <v>62</v>
      </c>
      <c r="O2" t="s">
        <v>62</v>
      </c>
      <c r="P2" t="s">
        <v>63</v>
      </c>
      <c r="Q2" t="s">
        <v>63</v>
      </c>
      <c r="R2" t="s">
        <v>63</v>
      </c>
    </row>
    <row r="3" spans="1:18" ht="51.6" customHeight="1" x14ac:dyDescent="0.25">
      <c r="A3" t="s">
        <v>24</v>
      </c>
      <c r="B3" t="s">
        <v>52</v>
      </c>
      <c r="C3" t="s">
        <v>54</v>
      </c>
      <c r="D3" t="s">
        <v>64</v>
      </c>
      <c r="E3" t="s">
        <v>65</v>
      </c>
      <c r="F3" t="s">
        <v>65</v>
      </c>
      <c r="G3" t="s">
        <v>66</v>
      </c>
      <c r="H3" t="s">
        <v>66</v>
      </c>
      <c r="I3" t="s">
        <v>67</v>
      </c>
      <c r="J3" t="s">
        <v>68</v>
      </c>
      <c r="K3" t="s">
        <v>69</v>
      </c>
      <c r="L3" t="s">
        <v>69</v>
      </c>
      <c r="M3" t="s">
        <v>70</v>
      </c>
      <c r="N3" t="s">
        <v>71</v>
      </c>
      <c r="O3" t="s">
        <v>71</v>
      </c>
      <c r="P3" t="s">
        <v>72</v>
      </c>
      <c r="Q3" t="s">
        <v>72</v>
      </c>
      <c r="R3" t="s">
        <v>72</v>
      </c>
    </row>
    <row r="4" spans="1:18" ht="51.6" customHeight="1" x14ac:dyDescent="0.25">
      <c r="A4" t="s">
        <v>24</v>
      </c>
      <c r="B4" t="s">
        <v>52</v>
      </c>
      <c r="C4" t="s">
        <v>54</v>
      </c>
      <c r="D4" t="s">
        <v>73</v>
      </c>
      <c r="E4" t="s">
        <v>74</v>
      </c>
      <c r="F4" t="s">
        <v>74</v>
      </c>
      <c r="G4" t="s">
        <v>75</v>
      </c>
      <c r="H4" t="s">
        <v>75</v>
      </c>
      <c r="I4" t="s">
        <v>75</v>
      </c>
      <c r="J4" t="s">
        <v>76</v>
      </c>
      <c r="K4" t="s">
        <v>75</v>
      </c>
      <c r="L4" t="s">
        <v>75</v>
      </c>
      <c r="M4" t="s">
        <v>76</v>
      </c>
      <c r="N4" t="s">
        <v>75</v>
      </c>
      <c r="O4" t="s">
        <v>75</v>
      </c>
      <c r="P4" t="s">
        <v>75</v>
      </c>
      <c r="Q4" t="s">
        <v>75</v>
      </c>
      <c r="R4" t="s">
        <v>75</v>
      </c>
    </row>
    <row r="5" spans="1:18" ht="51.6" customHeight="1" x14ac:dyDescent="0.25">
      <c r="A5" t="s">
        <v>24</v>
      </c>
      <c r="B5" t="s">
        <v>52</v>
      </c>
      <c r="C5" t="s">
        <v>54</v>
      </c>
      <c r="D5" t="s">
        <v>77</v>
      </c>
      <c r="E5" t="s">
        <v>78</v>
      </c>
      <c r="F5" t="s">
        <v>78</v>
      </c>
      <c r="G5" t="s">
        <v>79</v>
      </c>
      <c r="H5" t="s">
        <v>79</v>
      </c>
      <c r="I5" t="s">
        <v>79</v>
      </c>
      <c r="J5" t="s">
        <v>80</v>
      </c>
      <c r="K5" t="s">
        <v>81</v>
      </c>
      <c r="L5" t="s">
        <v>81</v>
      </c>
      <c r="M5" t="s">
        <v>80</v>
      </c>
      <c r="N5" t="s">
        <v>82</v>
      </c>
      <c r="O5" t="s">
        <v>82</v>
      </c>
      <c r="P5" t="s">
        <v>82</v>
      </c>
      <c r="Q5" t="s">
        <v>82</v>
      </c>
      <c r="R5" t="s">
        <v>82</v>
      </c>
    </row>
    <row r="6" spans="1:18" ht="51.6" customHeight="1" x14ac:dyDescent="0.25">
      <c r="A6" t="s">
        <v>24</v>
      </c>
      <c r="B6" t="s">
        <v>52</v>
      </c>
      <c r="C6" t="s">
        <v>54</v>
      </c>
      <c r="D6" t="s">
        <v>83</v>
      </c>
      <c r="E6" t="s">
        <v>84</v>
      </c>
      <c r="F6" t="s">
        <v>84</v>
      </c>
      <c r="G6" t="s">
        <v>85</v>
      </c>
      <c r="H6" t="s">
        <v>85</v>
      </c>
      <c r="I6" t="s">
        <v>86</v>
      </c>
      <c r="J6" t="s">
        <v>87</v>
      </c>
      <c r="K6" t="s">
        <v>88</v>
      </c>
      <c r="L6" t="s">
        <v>88</v>
      </c>
      <c r="M6" t="s">
        <v>87</v>
      </c>
      <c r="N6" t="s">
        <v>89</v>
      </c>
      <c r="O6" t="s">
        <v>89</v>
      </c>
      <c r="P6" t="s">
        <v>90</v>
      </c>
      <c r="Q6" t="s">
        <v>89</v>
      </c>
      <c r="R6" t="s">
        <v>89</v>
      </c>
    </row>
    <row r="7" spans="1:18" ht="51.6" customHeight="1" x14ac:dyDescent="0.25">
      <c r="A7" t="s">
        <v>24</v>
      </c>
      <c r="B7" t="s">
        <v>52</v>
      </c>
      <c r="C7" t="s">
        <v>54</v>
      </c>
      <c r="D7" t="s">
        <v>91</v>
      </c>
      <c r="E7" t="s">
        <v>92</v>
      </c>
      <c r="F7" t="s">
        <v>92</v>
      </c>
      <c r="G7" t="s">
        <v>93</v>
      </c>
      <c r="H7" t="s">
        <v>93</v>
      </c>
      <c r="I7" t="s">
        <v>93</v>
      </c>
      <c r="J7" t="s">
        <v>94</v>
      </c>
      <c r="K7" t="s">
        <v>93</v>
      </c>
      <c r="L7" t="s">
        <v>93</v>
      </c>
      <c r="M7" t="s">
        <v>94</v>
      </c>
      <c r="N7" t="s">
        <v>93</v>
      </c>
      <c r="O7" t="s">
        <v>93</v>
      </c>
      <c r="P7" t="s">
        <v>93</v>
      </c>
      <c r="Q7" t="s">
        <v>93</v>
      </c>
      <c r="R7" t="s">
        <v>93</v>
      </c>
    </row>
    <row r="8" spans="1:18" ht="51.6" customHeight="1" x14ac:dyDescent="0.25">
      <c r="A8" t="s">
        <v>24</v>
      </c>
      <c r="B8" t="s">
        <v>52</v>
      </c>
      <c r="C8" t="s">
        <v>54</v>
      </c>
      <c r="D8" t="s">
        <v>95</v>
      </c>
      <c r="E8" t="s">
        <v>96</v>
      </c>
      <c r="F8" t="s">
        <v>96</v>
      </c>
      <c r="G8" t="s">
        <v>97</v>
      </c>
      <c r="H8" t="s">
        <v>97</v>
      </c>
      <c r="I8" t="s">
        <v>98</v>
      </c>
      <c r="J8" t="s">
        <v>97</v>
      </c>
      <c r="K8" t="s">
        <v>97</v>
      </c>
      <c r="L8" t="s">
        <v>97</v>
      </c>
      <c r="M8" t="s">
        <v>99</v>
      </c>
      <c r="N8" t="s">
        <v>97</v>
      </c>
      <c r="O8" t="s">
        <v>97</v>
      </c>
      <c r="P8" t="s">
        <v>97</v>
      </c>
      <c r="Q8" t="s">
        <v>97</v>
      </c>
      <c r="R8" t="s">
        <v>97</v>
      </c>
    </row>
    <row r="9" spans="1:18" ht="51.6" customHeight="1" x14ac:dyDescent="0.25">
      <c r="A9" t="s">
        <v>24</v>
      </c>
      <c r="B9" t="s">
        <v>52</v>
      </c>
      <c r="C9" t="s">
        <v>54</v>
      </c>
      <c r="D9" t="s">
        <v>100</v>
      </c>
      <c r="E9" t="s">
        <v>101</v>
      </c>
      <c r="F9" t="s">
        <v>101</v>
      </c>
      <c r="G9" t="s">
        <v>102</v>
      </c>
      <c r="H9" t="s">
        <v>102</v>
      </c>
      <c r="I9" t="s">
        <v>103</v>
      </c>
      <c r="J9" t="s">
        <v>104</v>
      </c>
      <c r="K9" t="s">
        <v>104</v>
      </c>
      <c r="L9" t="s">
        <v>104</v>
      </c>
      <c r="M9" t="s">
        <v>104</v>
      </c>
      <c r="N9" t="s">
        <v>105</v>
      </c>
      <c r="O9" t="s">
        <v>106</v>
      </c>
      <c r="P9" t="s">
        <v>106</v>
      </c>
      <c r="Q9" t="s">
        <v>106</v>
      </c>
      <c r="R9" t="s">
        <v>106</v>
      </c>
    </row>
    <row r="10" spans="1:18" ht="51.6" customHeight="1" x14ac:dyDescent="0.25">
      <c r="A10" t="s">
        <v>24</v>
      </c>
      <c r="B10" t="s">
        <v>52</v>
      </c>
      <c r="C10" t="s">
        <v>54</v>
      </c>
      <c r="D10" t="s">
        <v>107</v>
      </c>
      <c r="E10" t="s">
        <v>108</v>
      </c>
      <c r="F10" t="s">
        <v>108</v>
      </c>
      <c r="G10" t="s">
        <v>109</v>
      </c>
      <c r="H10" t="s">
        <v>109</v>
      </c>
      <c r="I10" t="s">
        <v>110</v>
      </c>
      <c r="J10" t="s">
        <v>111</v>
      </c>
      <c r="K10" t="s">
        <v>111</v>
      </c>
      <c r="L10" t="s">
        <v>111</v>
      </c>
      <c r="M10" t="s">
        <v>111</v>
      </c>
      <c r="N10" t="s">
        <v>112</v>
      </c>
      <c r="O10" t="s">
        <v>112</v>
      </c>
      <c r="P10" t="s">
        <v>113</v>
      </c>
      <c r="Q10" t="s">
        <v>114</v>
      </c>
      <c r="R10" t="s">
        <v>113</v>
      </c>
    </row>
    <row r="11" spans="1:18" ht="51.6" customHeight="1" x14ac:dyDescent="0.25">
      <c r="A11" t="s">
        <v>24</v>
      </c>
      <c r="B11" t="s">
        <v>52</v>
      </c>
      <c r="C11" t="s">
        <v>54</v>
      </c>
      <c r="D11" t="s">
        <v>115</v>
      </c>
      <c r="E11" t="s">
        <v>116</v>
      </c>
      <c r="F11" t="s">
        <v>116</v>
      </c>
      <c r="G11" t="s">
        <v>117</v>
      </c>
      <c r="H11" t="s">
        <v>117</v>
      </c>
      <c r="I11" t="s">
        <v>118</v>
      </c>
      <c r="J11" t="s">
        <v>119</v>
      </c>
      <c r="K11" t="s">
        <v>119</v>
      </c>
      <c r="L11" t="s">
        <v>119</v>
      </c>
      <c r="M11" t="s">
        <v>119</v>
      </c>
      <c r="N11" t="s">
        <v>120</v>
      </c>
      <c r="O11" t="s">
        <v>120</v>
      </c>
      <c r="P11" t="s">
        <v>121</v>
      </c>
      <c r="Q11" t="s">
        <v>122</v>
      </c>
      <c r="R11" t="s">
        <v>121</v>
      </c>
    </row>
    <row r="12" spans="1:18" ht="51.6" customHeight="1" x14ac:dyDescent="0.25">
      <c r="A12" t="s">
        <v>24</v>
      </c>
      <c r="B12" t="s">
        <v>52</v>
      </c>
      <c r="C12" t="s">
        <v>54</v>
      </c>
      <c r="D12" t="s">
        <v>123</v>
      </c>
      <c r="E12" t="s">
        <v>124</v>
      </c>
      <c r="F12" t="s">
        <v>124</v>
      </c>
      <c r="G12" t="s">
        <v>125</v>
      </c>
      <c r="H12" t="s">
        <v>125</v>
      </c>
      <c r="I12" t="s">
        <v>126</v>
      </c>
      <c r="J12" t="s">
        <v>127</v>
      </c>
      <c r="K12" t="s">
        <v>127</v>
      </c>
      <c r="L12" t="s">
        <v>127</v>
      </c>
      <c r="M12" t="s">
        <v>127</v>
      </c>
      <c r="N12" t="s">
        <v>128</v>
      </c>
      <c r="O12" t="s">
        <v>129</v>
      </c>
      <c r="P12" t="s">
        <v>130</v>
      </c>
      <c r="Q12" t="s">
        <v>130</v>
      </c>
      <c r="R12" t="s">
        <v>130</v>
      </c>
    </row>
    <row r="13" spans="1:18" ht="51.6" customHeight="1" x14ac:dyDescent="0.25">
      <c r="A13" t="s">
        <v>24</v>
      </c>
      <c r="B13" t="s">
        <v>52</v>
      </c>
      <c r="C13" t="s">
        <v>54</v>
      </c>
      <c r="D13" t="s">
        <v>131</v>
      </c>
      <c r="E13" t="s">
        <v>132</v>
      </c>
      <c r="F13" t="s">
        <v>132</v>
      </c>
      <c r="G13" t="s">
        <v>133</v>
      </c>
      <c r="H13" t="s">
        <v>133</v>
      </c>
      <c r="I13" t="s">
        <v>133</v>
      </c>
      <c r="J13" t="s">
        <v>134</v>
      </c>
      <c r="K13" t="s">
        <v>135</v>
      </c>
      <c r="L13" t="s">
        <v>135</v>
      </c>
      <c r="M13" t="s">
        <v>134</v>
      </c>
      <c r="N13" t="s">
        <v>136</v>
      </c>
      <c r="O13" t="s">
        <v>136</v>
      </c>
      <c r="P13" t="s">
        <v>136</v>
      </c>
      <c r="Q13" t="s">
        <v>136</v>
      </c>
      <c r="R13" t="s">
        <v>136</v>
      </c>
    </row>
    <row r="14" spans="1:18" ht="51.6" customHeight="1" x14ac:dyDescent="0.25">
      <c r="A14" t="s">
        <v>24</v>
      </c>
      <c r="B14" t="s">
        <v>52</v>
      </c>
      <c r="C14" t="s">
        <v>54</v>
      </c>
      <c r="D14" t="s">
        <v>137</v>
      </c>
      <c r="E14" t="s">
        <v>138</v>
      </c>
      <c r="F14" t="s">
        <v>138</v>
      </c>
      <c r="G14" t="s">
        <v>31</v>
      </c>
      <c r="H14" t="s">
        <v>139</v>
      </c>
      <c r="I14" t="s">
        <v>31</v>
      </c>
      <c r="J14" t="s">
        <v>139</v>
      </c>
      <c r="K14" t="s">
        <v>31</v>
      </c>
      <c r="L14" t="s">
        <v>139</v>
      </c>
      <c r="M14" t="s">
        <v>31</v>
      </c>
      <c r="N14" t="s">
        <v>139</v>
      </c>
      <c r="O14" t="s">
        <v>31</v>
      </c>
      <c r="P14" t="s">
        <v>31</v>
      </c>
      <c r="Q14" t="s">
        <v>31</v>
      </c>
      <c r="R14" t="s">
        <v>31</v>
      </c>
    </row>
    <row r="15" spans="1:18" ht="51.6" customHeight="1" x14ac:dyDescent="0.25">
      <c r="A15" t="s">
        <v>24</v>
      </c>
      <c r="B15" t="s">
        <v>141</v>
      </c>
      <c r="C15" t="s">
        <v>143</v>
      </c>
      <c r="D15" t="s">
        <v>144</v>
      </c>
      <c r="E15" t="s">
        <v>145</v>
      </c>
      <c r="F15" t="s">
        <v>145</v>
      </c>
      <c r="G15" t="s">
        <v>31</v>
      </c>
      <c r="H15" t="s">
        <v>145</v>
      </c>
      <c r="I15" t="s">
        <v>31</v>
      </c>
      <c r="J15" t="s">
        <v>31</v>
      </c>
      <c r="K15" t="s">
        <v>31</v>
      </c>
      <c r="L15" t="s">
        <v>31</v>
      </c>
      <c r="M15" t="s">
        <v>31</v>
      </c>
      <c r="N15" t="s">
        <v>31</v>
      </c>
      <c r="O15" t="s">
        <v>31</v>
      </c>
      <c r="P15" t="s">
        <v>31</v>
      </c>
      <c r="Q15" t="s">
        <v>31</v>
      </c>
      <c r="R15" t="s">
        <v>31</v>
      </c>
    </row>
    <row r="16" spans="1:18" ht="51.6" customHeight="1" x14ac:dyDescent="0.25">
      <c r="A16" t="s">
        <v>24</v>
      </c>
      <c r="B16" t="s">
        <v>141</v>
      </c>
      <c r="C16" t="s">
        <v>147</v>
      </c>
      <c r="D16" t="s">
        <v>36</v>
      </c>
      <c r="E16" t="s">
        <v>148</v>
      </c>
      <c r="F16" t="s">
        <v>148</v>
      </c>
      <c r="G16" t="s">
        <v>149</v>
      </c>
      <c r="H16" t="s">
        <v>149</v>
      </c>
      <c r="I16" t="s">
        <v>149</v>
      </c>
      <c r="J16" t="s">
        <v>31</v>
      </c>
      <c r="K16" t="s">
        <v>149</v>
      </c>
      <c r="L16" t="s">
        <v>149</v>
      </c>
      <c r="M16" t="s">
        <v>149</v>
      </c>
      <c r="N16" t="s">
        <v>149</v>
      </c>
      <c r="O16" t="s">
        <v>149</v>
      </c>
      <c r="P16" t="s">
        <v>149</v>
      </c>
      <c r="Q16" t="s">
        <v>149</v>
      </c>
      <c r="R16" t="s">
        <v>149</v>
      </c>
    </row>
    <row r="17" spans="1:18" ht="51.6" customHeight="1" x14ac:dyDescent="0.25">
      <c r="A17" t="s">
        <v>24</v>
      </c>
      <c r="B17" t="s">
        <v>141</v>
      </c>
      <c r="C17" t="s">
        <v>147</v>
      </c>
      <c r="D17" t="s">
        <v>150</v>
      </c>
      <c r="E17" t="s">
        <v>151</v>
      </c>
      <c r="F17" t="s">
        <v>151</v>
      </c>
      <c r="G17" t="s">
        <v>152</v>
      </c>
      <c r="H17" t="s">
        <v>152</v>
      </c>
      <c r="I17" t="s">
        <v>152</v>
      </c>
      <c r="J17" t="s">
        <v>31</v>
      </c>
      <c r="K17" t="s">
        <v>152</v>
      </c>
      <c r="L17" t="s">
        <v>152</v>
      </c>
      <c r="M17" t="s">
        <v>152</v>
      </c>
      <c r="N17" t="s">
        <v>152</v>
      </c>
      <c r="O17" t="s">
        <v>152</v>
      </c>
      <c r="P17" t="s">
        <v>153</v>
      </c>
      <c r="Q17" t="s">
        <v>152</v>
      </c>
      <c r="R17" t="s">
        <v>152</v>
      </c>
    </row>
    <row r="18" spans="1:18" ht="51.6" customHeight="1" x14ac:dyDescent="0.25">
      <c r="A18" t="s">
        <v>24</v>
      </c>
      <c r="B18" t="s">
        <v>141</v>
      </c>
      <c r="C18" t="s">
        <v>155</v>
      </c>
      <c r="D18" t="s">
        <v>29</v>
      </c>
      <c r="E18" t="s">
        <v>156</v>
      </c>
      <c r="F18" t="s">
        <v>156</v>
      </c>
      <c r="G18" t="s">
        <v>157</v>
      </c>
      <c r="H18" t="s">
        <v>157</v>
      </c>
      <c r="I18" t="s">
        <v>157</v>
      </c>
      <c r="J18" t="s">
        <v>157</v>
      </c>
      <c r="K18" t="s">
        <v>157</v>
      </c>
      <c r="L18" t="s">
        <v>157</v>
      </c>
      <c r="M18" t="s">
        <v>157</v>
      </c>
      <c r="N18" t="s">
        <v>157</v>
      </c>
      <c r="O18" t="s">
        <v>158</v>
      </c>
      <c r="P18" t="s">
        <v>157</v>
      </c>
      <c r="Q18" t="s">
        <v>157</v>
      </c>
      <c r="R18" t="s">
        <v>157</v>
      </c>
    </row>
    <row r="19" spans="1:18" ht="51.6" customHeight="1" x14ac:dyDescent="0.25">
      <c r="A19" t="s">
        <v>24</v>
      </c>
      <c r="B19" t="s">
        <v>141</v>
      </c>
      <c r="C19" t="s">
        <v>155</v>
      </c>
      <c r="D19" t="s">
        <v>159</v>
      </c>
      <c r="E19" t="s">
        <v>160</v>
      </c>
      <c r="F19" t="s">
        <v>160</v>
      </c>
      <c r="G19" t="s">
        <v>31</v>
      </c>
      <c r="H19" t="s">
        <v>161</v>
      </c>
      <c r="I19" t="s">
        <v>31</v>
      </c>
      <c r="J19" t="s">
        <v>31</v>
      </c>
      <c r="K19" t="s">
        <v>31</v>
      </c>
      <c r="L19" t="s">
        <v>31</v>
      </c>
      <c r="M19" t="s">
        <v>31</v>
      </c>
      <c r="N19" t="s">
        <v>161</v>
      </c>
      <c r="O19" t="s">
        <v>31</v>
      </c>
      <c r="P19" t="s">
        <v>31</v>
      </c>
      <c r="Q19" t="s">
        <v>31</v>
      </c>
      <c r="R19" t="s">
        <v>31</v>
      </c>
    </row>
    <row r="20" spans="1:18" ht="51.6" customHeight="1" x14ac:dyDescent="0.25">
      <c r="A20" t="s">
        <v>24</v>
      </c>
      <c r="B20" t="s">
        <v>141</v>
      </c>
      <c r="C20" t="s">
        <v>163</v>
      </c>
      <c r="D20" t="s">
        <v>164</v>
      </c>
      <c r="E20" t="s">
        <v>165</v>
      </c>
      <c r="F20" t="s">
        <v>165</v>
      </c>
      <c r="G20" t="s">
        <v>166</v>
      </c>
      <c r="H20" t="s">
        <v>166</v>
      </c>
      <c r="I20" t="s">
        <v>166</v>
      </c>
      <c r="J20" t="s">
        <v>166</v>
      </c>
      <c r="K20" t="s">
        <v>166</v>
      </c>
      <c r="L20" t="s">
        <v>166</v>
      </c>
      <c r="M20" t="s">
        <v>166</v>
      </c>
      <c r="N20" t="s">
        <v>166</v>
      </c>
      <c r="O20" t="s">
        <v>166</v>
      </c>
      <c r="P20" t="s">
        <v>166</v>
      </c>
      <c r="Q20" t="s">
        <v>166</v>
      </c>
      <c r="R20" t="s">
        <v>166</v>
      </c>
    </row>
    <row r="21" spans="1:18" ht="51.6" customHeight="1" x14ac:dyDescent="0.25">
      <c r="A21" t="s">
        <v>24</v>
      </c>
      <c r="B21" t="s">
        <v>141</v>
      </c>
      <c r="C21" t="s">
        <v>168</v>
      </c>
      <c r="D21" t="s">
        <v>29</v>
      </c>
      <c r="E21" t="s">
        <v>169</v>
      </c>
      <c r="F21" t="s">
        <v>169</v>
      </c>
      <c r="G21" t="s">
        <v>170</v>
      </c>
      <c r="H21" t="s">
        <v>31</v>
      </c>
      <c r="I21" t="s">
        <v>31</v>
      </c>
      <c r="J21" t="s">
        <v>31</v>
      </c>
      <c r="K21" t="s">
        <v>31</v>
      </c>
      <c r="L21" t="s">
        <v>31</v>
      </c>
      <c r="M21" t="s">
        <v>171</v>
      </c>
      <c r="N21" t="s">
        <v>31</v>
      </c>
      <c r="O21" t="s">
        <v>31</v>
      </c>
      <c r="P21" t="s">
        <v>31</v>
      </c>
      <c r="Q21" t="s">
        <v>31</v>
      </c>
      <c r="R21" t="s">
        <v>31</v>
      </c>
    </row>
    <row r="22" spans="1:18" ht="51.6" customHeight="1" x14ac:dyDescent="0.25">
      <c r="A22" t="s">
        <v>24</v>
      </c>
      <c r="B22" t="s">
        <v>141</v>
      </c>
      <c r="C22" t="s">
        <v>168</v>
      </c>
      <c r="D22" t="s">
        <v>33</v>
      </c>
      <c r="E22" t="s">
        <v>172</v>
      </c>
      <c r="F22" t="s">
        <v>172</v>
      </c>
      <c r="G22" t="s">
        <v>173</v>
      </c>
      <c r="H22" t="s">
        <v>31</v>
      </c>
      <c r="I22" t="s">
        <v>31</v>
      </c>
      <c r="J22" t="s">
        <v>31</v>
      </c>
      <c r="K22" t="s">
        <v>31</v>
      </c>
      <c r="L22" t="s">
        <v>31</v>
      </c>
      <c r="M22" t="s">
        <v>173</v>
      </c>
      <c r="N22" t="s">
        <v>31</v>
      </c>
      <c r="O22" t="s">
        <v>31</v>
      </c>
      <c r="P22" t="s">
        <v>31</v>
      </c>
      <c r="Q22" t="s">
        <v>31</v>
      </c>
      <c r="R22" t="s">
        <v>31</v>
      </c>
    </row>
    <row r="23" spans="1:18" ht="51.6" customHeight="1" x14ac:dyDescent="0.25">
      <c r="A23" t="s">
        <v>24</v>
      </c>
      <c r="B23" t="s">
        <v>141</v>
      </c>
      <c r="C23" t="s">
        <v>168</v>
      </c>
      <c r="D23" t="s">
        <v>174</v>
      </c>
      <c r="E23" t="s">
        <v>175</v>
      </c>
      <c r="F23" t="s">
        <v>175</v>
      </c>
      <c r="G23" t="s">
        <v>176</v>
      </c>
      <c r="H23" t="s">
        <v>31</v>
      </c>
      <c r="I23" t="s">
        <v>31</v>
      </c>
      <c r="J23" t="s">
        <v>31</v>
      </c>
      <c r="K23" t="s">
        <v>31</v>
      </c>
      <c r="L23" t="s">
        <v>31</v>
      </c>
      <c r="M23" t="s">
        <v>176</v>
      </c>
      <c r="N23" t="s">
        <v>31</v>
      </c>
      <c r="O23" t="s">
        <v>31</v>
      </c>
      <c r="P23" t="s">
        <v>31</v>
      </c>
      <c r="Q23" t="s">
        <v>31</v>
      </c>
      <c r="R23" t="s">
        <v>31</v>
      </c>
    </row>
    <row r="24" spans="1:18" ht="51.6" customHeight="1" x14ac:dyDescent="0.25">
      <c r="A24" t="s">
        <v>24</v>
      </c>
      <c r="B24" t="s">
        <v>141</v>
      </c>
      <c r="C24" t="s">
        <v>168</v>
      </c>
      <c r="D24" t="s">
        <v>177</v>
      </c>
      <c r="E24" t="s">
        <v>178</v>
      </c>
      <c r="F24" t="s">
        <v>178</v>
      </c>
      <c r="G24" t="s">
        <v>179</v>
      </c>
      <c r="H24" t="s">
        <v>31</v>
      </c>
      <c r="I24" t="s">
        <v>31</v>
      </c>
      <c r="J24" t="s">
        <v>31</v>
      </c>
      <c r="K24" t="s">
        <v>31</v>
      </c>
      <c r="L24" t="s">
        <v>31</v>
      </c>
      <c r="M24" t="s">
        <v>179</v>
      </c>
      <c r="N24" t="s">
        <v>31</v>
      </c>
      <c r="O24" t="s">
        <v>31</v>
      </c>
      <c r="P24" t="s">
        <v>31</v>
      </c>
      <c r="Q24" t="s">
        <v>31</v>
      </c>
      <c r="R24" t="s">
        <v>31</v>
      </c>
    </row>
    <row r="25" spans="1:18" ht="51.6" customHeight="1" x14ac:dyDescent="0.25">
      <c r="A25" t="s">
        <v>24</v>
      </c>
      <c r="B25" t="s">
        <v>141</v>
      </c>
      <c r="C25" t="s">
        <v>181</v>
      </c>
      <c r="D25" t="s">
        <v>182</v>
      </c>
      <c r="E25" t="s">
        <v>183</v>
      </c>
      <c r="F25" t="s">
        <v>183</v>
      </c>
      <c r="G25" t="s">
        <v>184</v>
      </c>
      <c r="H25" t="s">
        <v>185</v>
      </c>
      <c r="I25" t="s">
        <v>186</v>
      </c>
      <c r="J25" t="s">
        <v>187</v>
      </c>
      <c r="K25" t="s">
        <v>186</v>
      </c>
      <c r="L25" t="s">
        <v>186</v>
      </c>
      <c r="M25" t="s">
        <v>185</v>
      </c>
      <c r="N25" t="s">
        <v>188</v>
      </c>
      <c r="O25" t="s">
        <v>189</v>
      </c>
      <c r="P25" t="s">
        <v>188</v>
      </c>
      <c r="Q25" t="s">
        <v>186</v>
      </c>
      <c r="R25" t="s">
        <v>186</v>
      </c>
    </row>
    <row r="26" spans="1:18" ht="51.6" customHeight="1" x14ac:dyDescent="0.25">
      <c r="A26" t="s">
        <v>24</v>
      </c>
      <c r="B26" t="s">
        <v>141</v>
      </c>
      <c r="C26" t="s">
        <v>181</v>
      </c>
      <c r="D26" t="s">
        <v>190</v>
      </c>
      <c r="E26" t="s">
        <v>191</v>
      </c>
      <c r="F26" t="s">
        <v>191</v>
      </c>
      <c r="G26" t="s">
        <v>31</v>
      </c>
      <c r="H26" t="s">
        <v>192</v>
      </c>
      <c r="I26" t="s">
        <v>192</v>
      </c>
      <c r="J26" t="s">
        <v>31</v>
      </c>
      <c r="K26" t="s">
        <v>192</v>
      </c>
      <c r="L26" t="s">
        <v>31</v>
      </c>
      <c r="M26" t="s">
        <v>31</v>
      </c>
      <c r="N26" t="s">
        <v>192</v>
      </c>
      <c r="O26" t="s">
        <v>31</v>
      </c>
      <c r="P26" t="s">
        <v>192</v>
      </c>
      <c r="Q26" t="s">
        <v>31</v>
      </c>
      <c r="R26" t="s">
        <v>31</v>
      </c>
    </row>
    <row r="27" spans="1:18" ht="51.6" customHeight="1" x14ac:dyDescent="0.25">
      <c r="A27" t="s">
        <v>24</v>
      </c>
      <c r="B27" t="s">
        <v>194</v>
      </c>
      <c r="C27" t="s">
        <v>196</v>
      </c>
      <c r="D27" t="s">
        <v>197</v>
      </c>
      <c r="E27" t="s">
        <v>198</v>
      </c>
      <c r="F27" t="s">
        <v>198</v>
      </c>
      <c r="G27" t="s">
        <v>199</v>
      </c>
      <c r="H27" t="s">
        <v>199</v>
      </c>
      <c r="I27" t="s">
        <v>199</v>
      </c>
      <c r="J27" t="s">
        <v>199</v>
      </c>
      <c r="K27" t="s">
        <v>199</v>
      </c>
      <c r="L27" t="s">
        <v>199</v>
      </c>
      <c r="M27" t="s">
        <v>199</v>
      </c>
      <c r="N27" t="s">
        <v>199</v>
      </c>
      <c r="O27" t="s">
        <v>199</v>
      </c>
      <c r="P27" t="s">
        <v>199</v>
      </c>
      <c r="Q27" t="s">
        <v>199</v>
      </c>
      <c r="R27" t="s">
        <v>199</v>
      </c>
    </row>
    <row r="28" spans="1:18" ht="51.6" customHeight="1" x14ac:dyDescent="0.25">
      <c r="A28" t="s">
        <v>24</v>
      </c>
      <c r="B28" t="s">
        <v>194</v>
      </c>
      <c r="C28" t="s">
        <v>196</v>
      </c>
      <c r="D28" t="s">
        <v>200</v>
      </c>
      <c r="E28" t="s">
        <v>201</v>
      </c>
      <c r="F28" t="s">
        <v>201</v>
      </c>
      <c r="G28" t="s">
        <v>202</v>
      </c>
      <c r="H28" t="s">
        <v>187</v>
      </c>
      <c r="I28" t="s">
        <v>187</v>
      </c>
      <c r="J28" t="s">
        <v>187</v>
      </c>
      <c r="K28" t="s">
        <v>187</v>
      </c>
      <c r="L28" t="s">
        <v>187</v>
      </c>
      <c r="M28" t="s">
        <v>187</v>
      </c>
      <c r="N28" t="s">
        <v>187</v>
      </c>
      <c r="O28" t="s">
        <v>187</v>
      </c>
      <c r="P28" t="s">
        <v>187</v>
      </c>
      <c r="Q28" t="s">
        <v>187</v>
      </c>
      <c r="R28" t="s">
        <v>187</v>
      </c>
    </row>
    <row r="29" spans="1:18" ht="51.6" customHeight="1" x14ac:dyDescent="0.25">
      <c r="A29" t="s">
        <v>24</v>
      </c>
      <c r="B29" t="s">
        <v>194</v>
      </c>
      <c r="C29" t="s">
        <v>204</v>
      </c>
      <c r="D29" t="s">
        <v>205</v>
      </c>
      <c r="E29" t="s">
        <v>206</v>
      </c>
      <c r="F29" t="s">
        <v>206</v>
      </c>
      <c r="G29" t="s">
        <v>207</v>
      </c>
      <c r="H29" t="s">
        <v>31</v>
      </c>
      <c r="I29" t="s">
        <v>31</v>
      </c>
      <c r="J29" t="s">
        <v>31</v>
      </c>
      <c r="K29" t="s">
        <v>31</v>
      </c>
      <c r="L29" t="s">
        <v>31</v>
      </c>
      <c r="M29" t="s">
        <v>207</v>
      </c>
      <c r="N29" t="s">
        <v>31</v>
      </c>
      <c r="O29" t="s">
        <v>31</v>
      </c>
      <c r="P29" t="s">
        <v>31</v>
      </c>
      <c r="Q29" t="s">
        <v>31</v>
      </c>
      <c r="R29" t="s">
        <v>31</v>
      </c>
    </row>
    <row r="30" spans="1:18" ht="51.6" customHeight="1" x14ac:dyDescent="0.25">
      <c r="A30" t="s">
        <v>24</v>
      </c>
      <c r="B30" t="s">
        <v>194</v>
      </c>
      <c r="C30" t="s">
        <v>204</v>
      </c>
      <c r="D30" t="s">
        <v>208</v>
      </c>
      <c r="E30" t="s">
        <v>209</v>
      </c>
      <c r="F30" t="s">
        <v>209</v>
      </c>
      <c r="G30" t="s">
        <v>210</v>
      </c>
      <c r="H30" t="s">
        <v>210</v>
      </c>
      <c r="I30" t="s">
        <v>210</v>
      </c>
      <c r="J30" t="s">
        <v>210</v>
      </c>
      <c r="K30" t="s">
        <v>210</v>
      </c>
      <c r="L30" t="s">
        <v>210</v>
      </c>
      <c r="M30" t="s">
        <v>210</v>
      </c>
      <c r="N30" t="s">
        <v>210</v>
      </c>
      <c r="O30" t="s">
        <v>210</v>
      </c>
      <c r="P30" t="s">
        <v>210</v>
      </c>
      <c r="Q30" t="s">
        <v>210</v>
      </c>
      <c r="R30" t="s">
        <v>210</v>
      </c>
    </row>
    <row r="31" spans="1:18" ht="51.6" customHeight="1" x14ac:dyDescent="0.25">
      <c r="A31" t="s">
        <v>24</v>
      </c>
      <c r="B31" t="s">
        <v>194</v>
      </c>
      <c r="C31" t="s">
        <v>204</v>
      </c>
      <c r="D31" t="s">
        <v>211</v>
      </c>
      <c r="E31" t="s">
        <v>212</v>
      </c>
      <c r="F31" t="s">
        <v>212</v>
      </c>
      <c r="G31" t="s">
        <v>213</v>
      </c>
      <c r="H31" t="s">
        <v>213</v>
      </c>
      <c r="I31" t="s">
        <v>213</v>
      </c>
      <c r="J31" t="s">
        <v>213</v>
      </c>
      <c r="K31" t="s">
        <v>213</v>
      </c>
      <c r="L31" t="s">
        <v>213</v>
      </c>
      <c r="M31" t="s">
        <v>213</v>
      </c>
      <c r="N31" t="s">
        <v>213</v>
      </c>
      <c r="O31" t="s">
        <v>213</v>
      </c>
      <c r="P31" t="s">
        <v>213</v>
      </c>
      <c r="Q31" t="s">
        <v>213</v>
      </c>
      <c r="R31" t="s">
        <v>213</v>
      </c>
    </row>
    <row r="32" spans="1:18" ht="51.6" customHeight="1" x14ac:dyDescent="0.25">
      <c r="A32" t="s">
        <v>24</v>
      </c>
      <c r="B32" t="s">
        <v>194</v>
      </c>
      <c r="C32" t="s">
        <v>204</v>
      </c>
      <c r="D32" t="s">
        <v>214</v>
      </c>
      <c r="E32" t="s">
        <v>215</v>
      </c>
      <c r="F32" t="s">
        <v>215</v>
      </c>
      <c r="G32" t="s">
        <v>216</v>
      </c>
      <c r="H32" t="s">
        <v>216</v>
      </c>
      <c r="I32" t="s">
        <v>216</v>
      </c>
      <c r="J32" t="s">
        <v>216</v>
      </c>
      <c r="K32" t="s">
        <v>216</v>
      </c>
      <c r="L32" t="s">
        <v>216</v>
      </c>
      <c r="M32" t="s">
        <v>216</v>
      </c>
      <c r="N32" t="s">
        <v>216</v>
      </c>
      <c r="O32" t="s">
        <v>216</v>
      </c>
      <c r="P32" t="s">
        <v>216</v>
      </c>
      <c r="Q32" t="s">
        <v>216</v>
      </c>
      <c r="R32" t="s">
        <v>216</v>
      </c>
    </row>
    <row r="33" spans="1:18" ht="51.6" customHeight="1" x14ac:dyDescent="0.25">
      <c r="A33" t="s">
        <v>24</v>
      </c>
      <c r="B33" t="s">
        <v>194</v>
      </c>
      <c r="C33" t="s">
        <v>204</v>
      </c>
      <c r="D33" t="s">
        <v>217</v>
      </c>
      <c r="E33" t="s">
        <v>218</v>
      </c>
      <c r="F33" t="s">
        <v>218</v>
      </c>
      <c r="G33" t="s">
        <v>219</v>
      </c>
      <c r="H33" t="s">
        <v>219</v>
      </c>
      <c r="I33" t="s">
        <v>219</v>
      </c>
      <c r="J33" t="s">
        <v>219</v>
      </c>
      <c r="K33" t="s">
        <v>219</v>
      </c>
      <c r="L33" t="s">
        <v>219</v>
      </c>
      <c r="M33" t="s">
        <v>219</v>
      </c>
      <c r="N33" t="s">
        <v>219</v>
      </c>
      <c r="O33" t="s">
        <v>219</v>
      </c>
      <c r="P33" t="s">
        <v>219</v>
      </c>
      <c r="Q33" t="s">
        <v>219</v>
      </c>
      <c r="R33" t="s">
        <v>219</v>
      </c>
    </row>
    <row r="34" spans="1:18" ht="51.6" customHeight="1" x14ac:dyDescent="0.25">
      <c r="A34" t="s">
        <v>24</v>
      </c>
      <c r="B34" t="s">
        <v>194</v>
      </c>
      <c r="C34" t="s">
        <v>204</v>
      </c>
      <c r="D34" t="s">
        <v>220</v>
      </c>
      <c r="E34" t="s">
        <v>221</v>
      </c>
      <c r="F34" t="s">
        <v>221</v>
      </c>
      <c r="G34" t="s">
        <v>222</v>
      </c>
      <c r="H34" t="s">
        <v>222</v>
      </c>
      <c r="I34" t="s">
        <v>222</v>
      </c>
      <c r="J34" t="s">
        <v>222</v>
      </c>
      <c r="K34" t="s">
        <v>222</v>
      </c>
      <c r="L34" t="s">
        <v>222</v>
      </c>
      <c r="M34" t="s">
        <v>222</v>
      </c>
      <c r="N34" t="s">
        <v>222</v>
      </c>
      <c r="O34" t="s">
        <v>222</v>
      </c>
      <c r="P34" t="s">
        <v>222</v>
      </c>
      <c r="Q34" t="s">
        <v>222</v>
      </c>
      <c r="R34" t="s">
        <v>222</v>
      </c>
    </row>
    <row r="35" spans="1:18" ht="51.6" customHeight="1" x14ac:dyDescent="0.25">
      <c r="A35" t="s">
        <v>24</v>
      </c>
      <c r="B35" t="s">
        <v>224</v>
      </c>
      <c r="C35" t="s">
        <v>226</v>
      </c>
      <c r="D35" t="s">
        <v>227</v>
      </c>
      <c r="E35" t="s">
        <v>228</v>
      </c>
      <c r="F35" t="s">
        <v>228</v>
      </c>
      <c r="G35" t="s">
        <v>229</v>
      </c>
      <c r="H35" t="s">
        <v>229</v>
      </c>
      <c r="I35" t="s">
        <v>229</v>
      </c>
      <c r="J35" t="s">
        <v>229</v>
      </c>
      <c r="K35" t="s">
        <v>229</v>
      </c>
      <c r="L35" t="s">
        <v>229</v>
      </c>
      <c r="M35" t="s">
        <v>229</v>
      </c>
      <c r="N35" t="s">
        <v>229</v>
      </c>
      <c r="O35" t="s">
        <v>229</v>
      </c>
      <c r="P35" t="s">
        <v>229</v>
      </c>
      <c r="Q35" t="s">
        <v>229</v>
      </c>
      <c r="R35" t="s">
        <v>229</v>
      </c>
    </row>
    <row r="36" spans="1:18" ht="51.6" customHeight="1" x14ac:dyDescent="0.25">
      <c r="A36" t="s">
        <v>24</v>
      </c>
      <c r="B36" t="s">
        <v>224</v>
      </c>
      <c r="C36" t="s">
        <v>226</v>
      </c>
      <c r="D36" t="s">
        <v>230</v>
      </c>
      <c r="E36" t="s">
        <v>231</v>
      </c>
      <c r="F36" t="s">
        <v>231</v>
      </c>
      <c r="G36" t="s">
        <v>232</v>
      </c>
      <c r="H36" t="s">
        <v>31</v>
      </c>
      <c r="I36" t="s">
        <v>31</v>
      </c>
      <c r="J36" t="s">
        <v>31</v>
      </c>
      <c r="K36" t="s">
        <v>233</v>
      </c>
      <c r="L36" t="s">
        <v>31</v>
      </c>
      <c r="M36" t="s">
        <v>31</v>
      </c>
      <c r="N36" t="s">
        <v>31</v>
      </c>
      <c r="O36" t="s">
        <v>31</v>
      </c>
      <c r="P36" t="s">
        <v>31</v>
      </c>
      <c r="Q36" t="s">
        <v>31</v>
      </c>
      <c r="R36" t="s">
        <v>31</v>
      </c>
    </row>
    <row r="37" spans="1:18" ht="51.6" customHeight="1" x14ac:dyDescent="0.25">
      <c r="A37" t="s">
        <v>24</v>
      </c>
      <c r="B37" t="s">
        <v>224</v>
      </c>
      <c r="C37" t="s">
        <v>226</v>
      </c>
      <c r="D37" t="s">
        <v>234</v>
      </c>
      <c r="E37" t="s">
        <v>235</v>
      </c>
      <c r="F37" t="s">
        <v>235</v>
      </c>
      <c r="G37" t="s">
        <v>31</v>
      </c>
      <c r="H37" t="s">
        <v>236</v>
      </c>
      <c r="I37" t="s">
        <v>31</v>
      </c>
      <c r="J37" t="s">
        <v>31</v>
      </c>
      <c r="K37" t="s">
        <v>31</v>
      </c>
      <c r="L37" t="s">
        <v>236</v>
      </c>
      <c r="M37" t="s">
        <v>31</v>
      </c>
      <c r="N37" t="s">
        <v>236</v>
      </c>
      <c r="O37" t="s">
        <v>31</v>
      </c>
      <c r="P37" t="s">
        <v>31</v>
      </c>
      <c r="Q37" t="s">
        <v>31</v>
      </c>
      <c r="R37" t="s">
        <v>31</v>
      </c>
    </row>
    <row r="38" spans="1:18" ht="51.6" customHeight="1" x14ac:dyDescent="0.25">
      <c r="A38" t="s">
        <v>24</v>
      </c>
      <c r="B38" t="s">
        <v>224</v>
      </c>
      <c r="C38" t="s">
        <v>238</v>
      </c>
      <c r="D38" t="s">
        <v>239</v>
      </c>
      <c r="E38" t="s">
        <v>240</v>
      </c>
      <c r="F38" t="s">
        <v>240</v>
      </c>
      <c r="G38" t="s">
        <v>31</v>
      </c>
      <c r="H38" t="s">
        <v>241</v>
      </c>
      <c r="I38" t="s">
        <v>31</v>
      </c>
      <c r="J38" t="s">
        <v>31</v>
      </c>
      <c r="K38" t="s">
        <v>31</v>
      </c>
      <c r="L38" t="s">
        <v>241</v>
      </c>
      <c r="M38" t="s">
        <v>31</v>
      </c>
      <c r="N38" t="s">
        <v>241</v>
      </c>
      <c r="O38" t="s">
        <v>31</v>
      </c>
      <c r="P38" t="s">
        <v>241</v>
      </c>
      <c r="Q38" t="s">
        <v>31</v>
      </c>
      <c r="R38" t="s">
        <v>31</v>
      </c>
    </row>
    <row r="39" spans="1:18" ht="51.6" customHeight="1" x14ac:dyDescent="0.25">
      <c r="A39" t="s">
        <v>243</v>
      </c>
      <c r="B39" t="s">
        <v>245</v>
      </c>
      <c r="C39" t="s">
        <v>247</v>
      </c>
      <c r="D39" t="s">
        <v>29</v>
      </c>
      <c r="E39" t="s">
        <v>248</v>
      </c>
      <c r="F39" t="s">
        <v>248</v>
      </c>
      <c r="G39" t="s">
        <v>31</v>
      </c>
      <c r="H39" t="s">
        <v>248</v>
      </c>
      <c r="I39" t="s">
        <v>31</v>
      </c>
      <c r="J39" t="s">
        <v>31</v>
      </c>
      <c r="K39" t="s">
        <v>31</v>
      </c>
      <c r="L39" t="s">
        <v>31</v>
      </c>
      <c r="M39" t="s">
        <v>31</v>
      </c>
      <c r="N39" t="s">
        <v>31</v>
      </c>
      <c r="O39" t="s">
        <v>31</v>
      </c>
      <c r="P39" t="s">
        <v>31</v>
      </c>
      <c r="Q39" t="s">
        <v>31</v>
      </c>
      <c r="R39" t="s">
        <v>31</v>
      </c>
    </row>
    <row r="40" spans="1:18" ht="51.6" customHeight="1" x14ac:dyDescent="0.25">
      <c r="A40" t="s">
        <v>243</v>
      </c>
      <c r="B40" t="s">
        <v>245</v>
      </c>
      <c r="C40" t="s">
        <v>247</v>
      </c>
      <c r="D40" t="s">
        <v>36</v>
      </c>
      <c r="E40" t="s">
        <v>249</v>
      </c>
      <c r="F40" t="s">
        <v>249</v>
      </c>
      <c r="G40" t="s">
        <v>31</v>
      </c>
      <c r="H40" t="s">
        <v>249</v>
      </c>
      <c r="I40" t="s">
        <v>31</v>
      </c>
      <c r="J40" t="s">
        <v>31</v>
      </c>
      <c r="K40" t="s">
        <v>31</v>
      </c>
      <c r="L40" t="s">
        <v>31</v>
      </c>
      <c r="M40" t="s">
        <v>31</v>
      </c>
      <c r="N40" t="s">
        <v>31</v>
      </c>
      <c r="O40" t="s">
        <v>31</v>
      </c>
      <c r="P40" t="s">
        <v>31</v>
      </c>
      <c r="Q40" t="s">
        <v>31</v>
      </c>
      <c r="R40" t="s">
        <v>31</v>
      </c>
    </row>
    <row r="41" spans="1:18" ht="51.6" customHeight="1" x14ac:dyDescent="0.25">
      <c r="A41" t="s">
        <v>243</v>
      </c>
      <c r="B41" t="s">
        <v>245</v>
      </c>
      <c r="C41" t="s">
        <v>247</v>
      </c>
      <c r="D41" t="s">
        <v>250</v>
      </c>
      <c r="E41" t="s">
        <v>251</v>
      </c>
      <c r="F41" t="s">
        <v>251</v>
      </c>
      <c r="G41" t="s">
        <v>31</v>
      </c>
      <c r="H41" t="s">
        <v>251</v>
      </c>
      <c r="I41" t="s">
        <v>31</v>
      </c>
      <c r="J41" t="s">
        <v>31</v>
      </c>
      <c r="K41" t="s">
        <v>31</v>
      </c>
      <c r="L41" t="s">
        <v>31</v>
      </c>
      <c r="M41" t="s">
        <v>31</v>
      </c>
      <c r="N41" t="s">
        <v>31</v>
      </c>
      <c r="O41" t="s">
        <v>31</v>
      </c>
      <c r="P41" t="s">
        <v>31</v>
      </c>
      <c r="Q41" t="s">
        <v>31</v>
      </c>
      <c r="R41" t="s">
        <v>31</v>
      </c>
    </row>
    <row r="42" spans="1:18" ht="51.6" customHeight="1" x14ac:dyDescent="0.25">
      <c r="A42" t="s">
        <v>243</v>
      </c>
      <c r="B42" t="s">
        <v>245</v>
      </c>
      <c r="C42" t="s">
        <v>247</v>
      </c>
      <c r="D42" t="s">
        <v>39</v>
      </c>
      <c r="E42" t="s">
        <v>252</v>
      </c>
      <c r="F42" t="s">
        <v>252</v>
      </c>
      <c r="G42" t="s">
        <v>31</v>
      </c>
      <c r="H42" t="s">
        <v>252</v>
      </c>
      <c r="I42" t="s">
        <v>31</v>
      </c>
      <c r="J42" t="s">
        <v>31</v>
      </c>
      <c r="K42" t="s">
        <v>31</v>
      </c>
      <c r="L42" t="s">
        <v>31</v>
      </c>
      <c r="M42" t="s">
        <v>31</v>
      </c>
      <c r="N42" t="s">
        <v>31</v>
      </c>
      <c r="O42" t="s">
        <v>31</v>
      </c>
      <c r="P42" t="s">
        <v>31</v>
      </c>
      <c r="Q42" t="s">
        <v>31</v>
      </c>
      <c r="R42" t="s">
        <v>31</v>
      </c>
    </row>
    <row r="43" spans="1:18" ht="51.6" customHeight="1" x14ac:dyDescent="0.25">
      <c r="A43" t="s">
        <v>243</v>
      </c>
      <c r="B43" t="s">
        <v>245</v>
      </c>
      <c r="C43" t="s">
        <v>247</v>
      </c>
      <c r="D43" t="s">
        <v>253</v>
      </c>
      <c r="E43" t="s">
        <v>236</v>
      </c>
      <c r="F43" t="s">
        <v>236</v>
      </c>
      <c r="G43" t="s">
        <v>31</v>
      </c>
      <c r="H43" t="s">
        <v>236</v>
      </c>
      <c r="I43" t="s">
        <v>31</v>
      </c>
      <c r="J43" t="s">
        <v>31</v>
      </c>
      <c r="K43" t="s">
        <v>31</v>
      </c>
      <c r="L43" t="s">
        <v>31</v>
      </c>
      <c r="M43" t="s">
        <v>31</v>
      </c>
      <c r="N43" t="s">
        <v>31</v>
      </c>
      <c r="O43" t="s">
        <v>31</v>
      </c>
      <c r="P43" t="s">
        <v>31</v>
      </c>
      <c r="Q43" t="s">
        <v>31</v>
      </c>
      <c r="R43" t="s">
        <v>31</v>
      </c>
    </row>
    <row r="44" spans="1:18" ht="51.6" customHeight="1" x14ac:dyDescent="0.25">
      <c r="A44" t="s">
        <v>243</v>
      </c>
      <c r="B44" t="s">
        <v>245</v>
      </c>
      <c r="C44" t="s">
        <v>247</v>
      </c>
      <c r="D44" t="s">
        <v>182</v>
      </c>
      <c r="E44" t="s">
        <v>254</v>
      </c>
      <c r="F44" t="s">
        <v>254</v>
      </c>
      <c r="G44" t="s">
        <v>31</v>
      </c>
      <c r="H44" t="s">
        <v>254</v>
      </c>
      <c r="I44" t="s">
        <v>31</v>
      </c>
      <c r="J44" t="s">
        <v>31</v>
      </c>
      <c r="K44" t="s">
        <v>31</v>
      </c>
      <c r="L44" t="s">
        <v>31</v>
      </c>
      <c r="M44" t="s">
        <v>31</v>
      </c>
      <c r="N44" t="s">
        <v>31</v>
      </c>
      <c r="O44" t="s">
        <v>31</v>
      </c>
      <c r="P44" t="s">
        <v>31</v>
      </c>
      <c r="Q44" t="s">
        <v>31</v>
      </c>
      <c r="R44" t="s">
        <v>31</v>
      </c>
    </row>
    <row r="45" spans="1:18" ht="51.6" customHeight="1" x14ac:dyDescent="0.25">
      <c r="A45" t="s">
        <v>243</v>
      </c>
      <c r="B45" t="s">
        <v>256</v>
      </c>
      <c r="C45" t="s">
        <v>258</v>
      </c>
      <c r="D45" t="s">
        <v>29</v>
      </c>
      <c r="E45" t="s">
        <v>187</v>
      </c>
      <c r="F45" t="s">
        <v>187</v>
      </c>
      <c r="G45" t="s">
        <v>31</v>
      </c>
      <c r="H45" t="s">
        <v>31</v>
      </c>
      <c r="I45" t="s">
        <v>259</v>
      </c>
      <c r="J45" t="s">
        <v>31</v>
      </c>
      <c r="K45" t="s">
        <v>31</v>
      </c>
      <c r="L45" t="s">
        <v>31</v>
      </c>
      <c r="M45" t="s">
        <v>31</v>
      </c>
      <c r="N45" t="s">
        <v>259</v>
      </c>
      <c r="O45" t="s">
        <v>31</v>
      </c>
      <c r="P45" t="s">
        <v>31</v>
      </c>
      <c r="Q45" t="s">
        <v>31</v>
      </c>
      <c r="R45" t="s">
        <v>31</v>
      </c>
    </row>
    <row r="46" spans="1:18" ht="51.6" customHeight="1" x14ac:dyDescent="0.25">
      <c r="A46" t="s">
        <v>243</v>
      </c>
      <c r="B46" t="s">
        <v>256</v>
      </c>
      <c r="C46" t="s">
        <v>258</v>
      </c>
      <c r="D46" t="s">
        <v>36</v>
      </c>
      <c r="E46" t="s">
        <v>260</v>
      </c>
      <c r="F46" t="s">
        <v>260</v>
      </c>
      <c r="G46" t="s">
        <v>31</v>
      </c>
      <c r="H46" t="s">
        <v>31</v>
      </c>
      <c r="I46" t="s">
        <v>261</v>
      </c>
      <c r="J46" t="s">
        <v>31</v>
      </c>
      <c r="K46" t="s">
        <v>31</v>
      </c>
      <c r="L46" t="s">
        <v>31</v>
      </c>
      <c r="M46" t="s">
        <v>31</v>
      </c>
      <c r="N46" t="s">
        <v>262</v>
      </c>
      <c r="O46" t="s">
        <v>31</v>
      </c>
      <c r="P46" t="s">
        <v>31</v>
      </c>
      <c r="Q46" t="s">
        <v>31</v>
      </c>
      <c r="R46" t="s">
        <v>31</v>
      </c>
    </row>
    <row r="47" spans="1:18" ht="51.6" customHeight="1" x14ac:dyDescent="0.25">
      <c r="A47" t="s">
        <v>243</v>
      </c>
      <c r="B47" t="s">
        <v>256</v>
      </c>
      <c r="C47" t="s">
        <v>258</v>
      </c>
      <c r="D47" t="s">
        <v>263</v>
      </c>
      <c r="E47" t="s">
        <v>264</v>
      </c>
      <c r="F47" t="s">
        <v>264</v>
      </c>
      <c r="G47" t="s">
        <v>31</v>
      </c>
      <c r="H47" t="s">
        <v>31</v>
      </c>
      <c r="I47" t="s">
        <v>265</v>
      </c>
      <c r="J47" t="s">
        <v>31</v>
      </c>
      <c r="K47" t="s">
        <v>31</v>
      </c>
      <c r="L47" t="s">
        <v>31</v>
      </c>
      <c r="M47" t="s">
        <v>31</v>
      </c>
      <c r="N47" t="s">
        <v>265</v>
      </c>
      <c r="O47" t="s">
        <v>31</v>
      </c>
      <c r="P47" t="s">
        <v>31</v>
      </c>
      <c r="Q47" t="s">
        <v>31</v>
      </c>
      <c r="R47" t="s">
        <v>31</v>
      </c>
    </row>
    <row r="48" spans="1:18" ht="51.6" customHeight="1" x14ac:dyDescent="0.25">
      <c r="A48" t="s">
        <v>243</v>
      </c>
      <c r="B48" t="s">
        <v>256</v>
      </c>
      <c r="C48" t="s">
        <v>258</v>
      </c>
      <c r="D48" t="s">
        <v>266</v>
      </c>
      <c r="E48" t="s">
        <v>267</v>
      </c>
      <c r="F48" t="s">
        <v>267</v>
      </c>
      <c r="G48" t="s">
        <v>31</v>
      </c>
      <c r="H48" t="s">
        <v>31</v>
      </c>
      <c r="I48" t="s">
        <v>267</v>
      </c>
      <c r="J48" t="s">
        <v>31</v>
      </c>
      <c r="K48" t="s">
        <v>31</v>
      </c>
      <c r="L48" t="s">
        <v>31</v>
      </c>
      <c r="M48" t="s">
        <v>31</v>
      </c>
      <c r="N48" t="s">
        <v>31</v>
      </c>
      <c r="O48" t="s">
        <v>31</v>
      </c>
      <c r="P48" t="s">
        <v>31</v>
      </c>
      <c r="Q48" t="s">
        <v>31</v>
      </c>
      <c r="R48" t="s">
        <v>31</v>
      </c>
    </row>
    <row r="49" spans="1:18" ht="51.6" customHeight="1" x14ac:dyDescent="0.25">
      <c r="A49" t="s">
        <v>243</v>
      </c>
      <c r="B49" t="s">
        <v>256</v>
      </c>
      <c r="C49" t="s">
        <v>258</v>
      </c>
      <c r="D49" t="s">
        <v>268</v>
      </c>
      <c r="E49" t="s">
        <v>185</v>
      </c>
      <c r="F49" t="s">
        <v>185</v>
      </c>
      <c r="G49" t="s">
        <v>31</v>
      </c>
      <c r="H49" t="s">
        <v>31</v>
      </c>
      <c r="I49" t="s">
        <v>31</v>
      </c>
      <c r="J49" t="s">
        <v>31</v>
      </c>
      <c r="K49" t="s">
        <v>31</v>
      </c>
      <c r="L49" t="s">
        <v>31</v>
      </c>
      <c r="M49" t="s">
        <v>31</v>
      </c>
      <c r="N49" t="s">
        <v>185</v>
      </c>
      <c r="O49" t="s">
        <v>31</v>
      </c>
      <c r="P49" t="s">
        <v>31</v>
      </c>
      <c r="Q49" t="s">
        <v>31</v>
      </c>
      <c r="R49" t="s">
        <v>31</v>
      </c>
    </row>
    <row r="50" spans="1:18" ht="51.6" customHeight="1" x14ac:dyDescent="0.25">
      <c r="A50" t="s">
        <v>270</v>
      </c>
      <c r="B50" t="s">
        <v>272</v>
      </c>
      <c r="C50" t="s">
        <v>274</v>
      </c>
      <c r="D50" t="s">
        <v>36</v>
      </c>
      <c r="E50" t="s">
        <v>275</v>
      </c>
      <c r="F50" t="s">
        <v>275</v>
      </c>
      <c r="G50" t="s">
        <v>31</v>
      </c>
      <c r="H50" t="s">
        <v>31</v>
      </c>
      <c r="I50" t="s">
        <v>31</v>
      </c>
      <c r="J50" t="s">
        <v>31</v>
      </c>
      <c r="K50" t="s">
        <v>31</v>
      </c>
      <c r="L50" t="s">
        <v>275</v>
      </c>
      <c r="M50" t="s">
        <v>31</v>
      </c>
      <c r="N50" t="s">
        <v>31</v>
      </c>
      <c r="O50" t="s">
        <v>31</v>
      </c>
      <c r="P50" t="s">
        <v>31</v>
      </c>
      <c r="Q50" t="s">
        <v>31</v>
      </c>
      <c r="R50" t="s">
        <v>31</v>
      </c>
    </row>
    <row r="51" spans="1:18" ht="51.6" customHeight="1" x14ac:dyDescent="0.25">
      <c r="A51" t="s">
        <v>270</v>
      </c>
      <c r="B51" t="s">
        <v>272</v>
      </c>
      <c r="C51" t="s">
        <v>274</v>
      </c>
      <c r="D51" t="s">
        <v>263</v>
      </c>
      <c r="E51" t="s">
        <v>265</v>
      </c>
      <c r="F51" t="s">
        <v>265</v>
      </c>
      <c r="G51" t="s">
        <v>31</v>
      </c>
      <c r="H51" t="s">
        <v>31</v>
      </c>
      <c r="I51" t="s">
        <v>31</v>
      </c>
      <c r="J51" t="s">
        <v>31</v>
      </c>
      <c r="K51" t="s">
        <v>31</v>
      </c>
      <c r="L51" t="s">
        <v>265</v>
      </c>
      <c r="M51" t="s">
        <v>31</v>
      </c>
      <c r="N51" t="s">
        <v>31</v>
      </c>
      <c r="O51" t="s">
        <v>31</v>
      </c>
      <c r="P51" t="s">
        <v>31</v>
      </c>
      <c r="Q51" t="s">
        <v>31</v>
      </c>
      <c r="R51" t="s">
        <v>31</v>
      </c>
    </row>
    <row r="52" spans="1:18" ht="51.6" customHeight="1" x14ac:dyDescent="0.25">
      <c r="A52" t="s">
        <v>270</v>
      </c>
      <c r="B52" t="s">
        <v>272</v>
      </c>
      <c r="C52" t="s">
        <v>274</v>
      </c>
      <c r="D52" t="s">
        <v>253</v>
      </c>
      <c r="E52" t="s">
        <v>251</v>
      </c>
      <c r="F52" t="s">
        <v>251</v>
      </c>
      <c r="G52" t="s">
        <v>31</v>
      </c>
      <c r="H52" t="s">
        <v>31</v>
      </c>
      <c r="I52" t="s">
        <v>31</v>
      </c>
      <c r="J52" t="s">
        <v>31</v>
      </c>
      <c r="K52" t="s">
        <v>31</v>
      </c>
      <c r="L52" t="s">
        <v>251</v>
      </c>
      <c r="M52" t="s">
        <v>31</v>
      </c>
      <c r="N52" t="s">
        <v>31</v>
      </c>
      <c r="O52" t="s">
        <v>31</v>
      </c>
      <c r="P52" t="s">
        <v>31</v>
      </c>
      <c r="Q52" t="s">
        <v>31</v>
      </c>
      <c r="R52" t="s">
        <v>31</v>
      </c>
    </row>
    <row r="53" spans="1:18" ht="51.6" customHeight="1" x14ac:dyDescent="0.25">
      <c r="A53" t="s">
        <v>270</v>
      </c>
      <c r="B53" t="s">
        <v>277</v>
      </c>
      <c r="C53" t="s">
        <v>279</v>
      </c>
      <c r="D53" t="s">
        <v>36</v>
      </c>
      <c r="E53" t="s">
        <v>280</v>
      </c>
      <c r="F53" t="s">
        <v>280</v>
      </c>
      <c r="G53" t="s">
        <v>281</v>
      </c>
      <c r="H53" t="s">
        <v>149</v>
      </c>
      <c r="I53" t="s">
        <v>149</v>
      </c>
      <c r="J53" t="s">
        <v>31</v>
      </c>
      <c r="K53" t="s">
        <v>281</v>
      </c>
      <c r="L53" t="s">
        <v>149</v>
      </c>
      <c r="M53" t="s">
        <v>149</v>
      </c>
      <c r="N53" t="s">
        <v>149</v>
      </c>
      <c r="O53" t="s">
        <v>149</v>
      </c>
      <c r="P53" t="s">
        <v>281</v>
      </c>
      <c r="Q53" t="s">
        <v>149</v>
      </c>
      <c r="R53" t="s">
        <v>149</v>
      </c>
    </row>
    <row r="54" spans="1:18" ht="51.6" customHeight="1" x14ac:dyDescent="0.25">
      <c r="A54" t="s">
        <v>270</v>
      </c>
      <c r="B54" t="s">
        <v>277</v>
      </c>
      <c r="C54" t="s">
        <v>279</v>
      </c>
      <c r="D54" t="s">
        <v>250</v>
      </c>
      <c r="E54" t="s">
        <v>282</v>
      </c>
      <c r="F54" t="s">
        <v>282</v>
      </c>
      <c r="G54" t="s">
        <v>31</v>
      </c>
      <c r="H54" t="s">
        <v>31</v>
      </c>
      <c r="I54" t="s">
        <v>283</v>
      </c>
      <c r="J54" t="s">
        <v>31</v>
      </c>
      <c r="K54" t="s">
        <v>31</v>
      </c>
      <c r="L54" t="s">
        <v>283</v>
      </c>
      <c r="M54" t="s">
        <v>31</v>
      </c>
      <c r="N54" t="s">
        <v>31</v>
      </c>
      <c r="O54" t="s">
        <v>283</v>
      </c>
      <c r="P54" t="s">
        <v>31</v>
      </c>
      <c r="Q54" t="s">
        <v>31</v>
      </c>
      <c r="R54" t="s">
        <v>31</v>
      </c>
    </row>
    <row r="55" spans="1:18" ht="51.6" customHeight="1" x14ac:dyDescent="0.25">
      <c r="A55" t="s">
        <v>285</v>
      </c>
      <c r="B55" t="s">
        <v>287</v>
      </c>
      <c r="C55" t="s">
        <v>289</v>
      </c>
      <c r="D55" t="s">
        <v>36</v>
      </c>
      <c r="E55" t="s">
        <v>290</v>
      </c>
      <c r="F55" t="s">
        <v>290</v>
      </c>
      <c r="G55" t="s">
        <v>291</v>
      </c>
      <c r="H55" t="s">
        <v>291</v>
      </c>
      <c r="I55" t="s">
        <v>291</v>
      </c>
      <c r="J55" t="s">
        <v>31</v>
      </c>
      <c r="K55" t="s">
        <v>291</v>
      </c>
      <c r="L55" t="s">
        <v>291</v>
      </c>
      <c r="M55" t="s">
        <v>291</v>
      </c>
      <c r="N55" t="s">
        <v>291</v>
      </c>
      <c r="O55" t="s">
        <v>291</v>
      </c>
      <c r="P55" t="s">
        <v>291</v>
      </c>
      <c r="Q55" t="s">
        <v>291</v>
      </c>
      <c r="R55" t="s">
        <v>291</v>
      </c>
    </row>
    <row r="56" spans="1:18" ht="51.6" customHeight="1" x14ac:dyDescent="0.25">
      <c r="A56" t="s">
        <v>285</v>
      </c>
      <c r="B56" t="s">
        <v>287</v>
      </c>
      <c r="C56" t="s">
        <v>289</v>
      </c>
      <c r="D56" t="s">
        <v>263</v>
      </c>
      <c r="E56" t="s">
        <v>292</v>
      </c>
      <c r="F56" t="s">
        <v>292</v>
      </c>
      <c r="G56" t="s">
        <v>188</v>
      </c>
      <c r="H56" t="s">
        <v>188</v>
      </c>
      <c r="I56" t="s">
        <v>188</v>
      </c>
      <c r="J56" t="s">
        <v>188</v>
      </c>
      <c r="K56" t="s">
        <v>188</v>
      </c>
      <c r="L56" t="s">
        <v>188</v>
      </c>
      <c r="M56" t="s">
        <v>188</v>
      </c>
      <c r="N56" t="s">
        <v>188</v>
      </c>
      <c r="O56" t="s">
        <v>188</v>
      </c>
      <c r="P56" t="s">
        <v>188</v>
      </c>
      <c r="Q56" t="s">
        <v>188</v>
      </c>
      <c r="R56" t="s">
        <v>188</v>
      </c>
    </row>
    <row r="57" spans="1:18" ht="51.6" customHeight="1" x14ac:dyDescent="0.25">
      <c r="A57" t="s">
        <v>294</v>
      </c>
      <c r="B57" t="s">
        <v>296</v>
      </c>
      <c r="C57" t="s">
        <v>298</v>
      </c>
      <c r="D57" t="s">
        <v>29</v>
      </c>
      <c r="E57" t="s">
        <v>259</v>
      </c>
      <c r="F57" t="s">
        <v>259</v>
      </c>
      <c r="G57" t="s">
        <v>31</v>
      </c>
      <c r="H57" t="s">
        <v>31</v>
      </c>
      <c r="I57" t="s">
        <v>31</v>
      </c>
      <c r="J57" t="s">
        <v>31</v>
      </c>
      <c r="K57" t="s">
        <v>31</v>
      </c>
      <c r="L57" t="s">
        <v>31</v>
      </c>
      <c r="M57" t="s">
        <v>31</v>
      </c>
      <c r="N57" t="s">
        <v>31</v>
      </c>
      <c r="O57" t="s">
        <v>299</v>
      </c>
      <c r="P57" t="s">
        <v>31</v>
      </c>
      <c r="Q57" t="s">
        <v>299</v>
      </c>
      <c r="R57" t="s">
        <v>31</v>
      </c>
    </row>
    <row r="58" spans="1:18" ht="51.6" customHeight="1" x14ac:dyDescent="0.25">
      <c r="A58" t="s">
        <v>294</v>
      </c>
      <c r="B58" t="s">
        <v>296</v>
      </c>
      <c r="C58" t="s">
        <v>298</v>
      </c>
      <c r="D58" t="s">
        <v>36</v>
      </c>
      <c r="E58" t="s">
        <v>240</v>
      </c>
      <c r="F58" t="s">
        <v>240</v>
      </c>
      <c r="G58" t="s">
        <v>31</v>
      </c>
      <c r="H58" t="s">
        <v>31</v>
      </c>
      <c r="I58" t="s">
        <v>31</v>
      </c>
      <c r="J58" t="s">
        <v>31</v>
      </c>
      <c r="K58" t="s">
        <v>31</v>
      </c>
      <c r="L58" t="s">
        <v>31</v>
      </c>
      <c r="M58" t="s">
        <v>31</v>
      </c>
      <c r="N58" t="s">
        <v>31</v>
      </c>
      <c r="O58" t="s">
        <v>300</v>
      </c>
      <c r="P58" t="s">
        <v>31</v>
      </c>
      <c r="Q58" t="s">
        <v>300</v>
      </c>
      <c r="R58" t="s">
        <v>31</v>
      </c>
    </row>
    <row r="59" spans="1:18" ht="51.6" customHeight="1" x14ac:dyDescent="0.25">
      <c r="A59" t="s">
        <v>294</v>
      </c>
      <c r="B59" t="s">
        <v>296</v>
      </c>
      <c r="C59" t="s">
        <v>298</v>
      </c>
      <c r="D59" t="s">
        <v>182</v>
      </c>
      <c r="E59" t="s">
        <v>188</v>
      </c>
      <c r="F59" t="s">
        <v>188</v>
      </c>
      <c r="G59" t="s">
        <v>31</v>
      </c>
      <c r="H59" t="s">
        <v>31</v>
      </c>
      <c r="I59" t="s">
        <v>31</v>
      </c>
      <c r="J59" t="s">
        <v>31</v>
      </c>
      <c r="K59" t="s">
        <v>31</v>
      </c>
      <c r="L59" t="s">
        <v>31</v>
      </c>
      <c r="M59" t="s">
        <v>31</v>
      </c>
      <c r="N59" t="s">
        <v>31</v>
      </c>
      <c r="O59" t="s">
        <v>301</v>
      </c>
      <c r="P59" t="s">
        <v>31</v>
      </c>
      <c r="Q59" t="s">
        <v>301</v>
      </c>
      <c r="R59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014EF-F796-4649-A5C0-4AE7D4A31717}">
  <dimension ref="A1:T49"/>
  <sheetViews>
    <sheetView tabSelected="1" topLeftCell="C7" zoomScale="84" zoomScaleNormal="84" workbookViewId="0">
      <selection activeCell="P19" sqref="P19"/>
    </sheetView>
  </sheetViews>
  <sheetFormatPr defaultRowHeight="15.75" x14ac:dyDescent="0.25"/>
  <cols>
    <col min="1" max="1" width="4.125" style="53" customWidth="1"/>
    <col min="2" max="2" width="24.375" style="53" customWidth="1"/>
    <col min="3" max="3" width="14.375" style="53" customWidth="1"/>
    <col min="4" max="13" width="11.125" style="53" customWidth="1"/>
    <col min="14" max="15" width="11.125" style="64" customWidth="1"/>
    <col min="16" max="19" width="11.125" style="53" customWidth="1"/>
    <col min="20" max="16384" width="9" style="53"/>
  </cols>
  <sheetData>
    <row r="1" spans="1:19" x14ac:dyDescent="0.25">
      <c r="A1" s="50" t="s">
        <v>302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  <c r="P1" s="70" t="s">
        <v>336</v>
      </c>
      <c r="Q1" s="71"/>
      <c r="R1" s="71"/>
      <c r="S1" s="71"/>
    </row>
    <row r="2" spans="1:19" ht="16.5" x14ac:dyDescent="0.25">
      <c r="A2" s="42" t="s">
        <v>337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5" t="s">
        <v>338</v>
      </c>
      <c r="Q2" s="69"/>
      <c r="R2" s="69"/>
      <c r="S2" s="69"/>
    </row>
    <row r="3" spans="1:19" ht="16.5" x14ac:dyDescent="0.25">
      <c r="A3" s="46" t="s">
        <v>339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68"/>
      <c r="P3" s="45"/>
      <c r="Q3" s="69"/>
      <c r="R3" s="69"/>
      <c r="S3" s="69"/>
    </row>
    <row r="4" spans="1:19" ht="16.5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</row>
    <row r="5" spans="1:19" ht="16.5" x14ac:dyDescent="0.25">
      <c r="A5" s="48" t="s">
        <v>340</v>
      </c>
      <c r="B5" s="48"/>
      <c r="C5" s="48" t="s">
        <v>341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19" ht="16.5" x14ac:dyDescent="0.25">
      <c r="A6" s="48" t="s">
        <v>342</v>
      </c>
      <c r="B6" s="48"/>
      <c r="C6" s="48" t="s">
        <v>343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9" ht="16.5" x14ac:dyDescent="0.25">
      <c r="A7" s="48" t="s">
        <v>344</v>
      </c>
      <c r="B7" s="48"/>
      <c r="C7" s="48" t="s">
        <v>353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</row>
    <row r="8" spans="1:19" ht="16.5" x14ac:dyDescent="0.25">
      <c r="A8" s="48" t="s">
        <v>345</v>
      </c>
      <c r="B8" s="48"/>
      <c r="C8" s="48" t="s">
        <v>353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</row>
    <row r="9" spans="1:19" ht="16.5" x14ac:dyDescent="0.25">
      <c r="A9" s="48" t="s">
        <v>346</v>
      </c>
      <c r="B9" s="48"/>
      <c r="C9" s="48" t="s">
        <v>347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</row>
    <row r="10" spans="1:19" ht="16.5" x14ac:dyDescent="0.25">
      <c r="A10" s="48" t="s">
        <v>348</v>
      </c>
      <c r="B10" s="48"/>
      <c r="C10" s="48" t="s">
        <v>349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</row>
    <row r="11" spans="1:19" s="54" customFormat="1" ht="16.5" x14ac:dyDescent="0.25">
      <c r="A11" s="48" t="s">
        <v>350</v>
      </c>
      <c r="B11" s="48"/>
      <c r="C11" s="48" t="s">
        <v>351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</row>
    <row r="12" spans="1:19" s="54" customFormat="1" ht="16.5" x14ac:dyDescent="0.25">
      <c r="A12" s="48" t="s">
        <v>352</v>
      </c>
      <c r="B12" s="48"/>
      <c r="C12" s="49">
        <f>C37</f>
        <v>1486062718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</row>
    <row r="13" spans="1:19" s="54" customFormat="1" ht="16.5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19" s="56" customFormat="1" ht="51.6" customHeight="1" x14ac:dyDescent="0.25">
      <c r="A14" s="55" t="s">
        <v>334</v>
      </c>
      <c r="B14" s="55" t="s">
        <v>7</v>
      </c>
      <c r="C14" s="55" t="s">
        <v>9</v>
      </c>
      <c r="D14" s="41" t="s">
        <v>318</v>
      </c>
      <c r="E14" s="41" t="s">
        <v>319</v>
      </c>
      <c r="F14" s="41" t="s">
        <v>320</v>
      </c>
      <c r="G14" s="41" t="s">
        <v>321</v>
      </c>
      <c r="H14" s="41" t="s">
        <v>322</v>
      </c>
      <c r="I14" s="41" t="s">
        <v>323</v>
      </c>
      <c r="J14" s="41" t="s">
        <v>324</v>
      </c>
      <c r="K14" s="41" t="s">
        <v>325</v>
      </c>
      <c r="L14" s="41" t="s">
        <v>326</v>
      </c>
      <c r="M14" s="41" t="s">
        <v>327</v>
      </c>
      <c r="N14" s="41" t="s">
        <v>328</v>
      </c>
      <c r="O14" s="41" t="s">
        <v>329</v>
      </c>
      <c r="P14" s="41" t="s">
        <v>330</v>
      </c>
      <c r="Q14" s="41" t="s">
        <v>331</v>
      </c>
      <c r="R14" s="41" t="s">
        <v>332</v>
      </c>
      <c r="S14" s="41" t="s">
        <v>333</v>
      </c>
    </row>
    <row r="15" spans="1:19" s="60" customFormat="1" ht="36.75" customHeight="1" x14ac:dyDescent="0.25">
      <c r="A15" s="57">
        <v>1</v>
      </c>
      <c r="B15" s="57" t="s">
        <v>55</v>
      </c>
      <c r="C15" s="58">
        <f>G15+K15+O15+S15</f>
        <v>563498866</v>
      </c>
      <c r="D15" s="40">
        <v>40039812</v>
      </c>
      <c r="E15" s="40">
        <v>40039812</v>
      </c>
      <c r="F15" s="40">
        <v>40039812</v>
      </c>
      <c r="G15" s="40">
        <f>SUM(D15:F15)</f>
        <v>120119436</v>
      </c>
      <c r="H15" s="40">
        <f>40158180*2</f>
        <v>80316360</v>
      </c>
      <c r="I15" s="40">
        <v>40158180</v>
      </c>
      <c r="J15" s="40">
        <f>40158180*2</f>
        <v>80316360</v>
      </c>
      <c r="K15" s="40">
        <f>SUM(H15:J15)</f>
        <v>200790900</v>
      </c>
      <c r="L15" s="40">
        <f>40158180</f>
        <v>40158180</v>
      </c>
      <c r="M15" s="40">
        <v>40158180</v>
      </c>
      <c r="N15" s="59">
        <v>40158180</v>
      </c>
      <c r="O15" s="59">
        <f>SUM(L15:N15)</f>
        <v>120474540</v>
      </c>
      <c r="P15" s="40">
        <v>40700346</v>
      </c>
      <c r="Q15" s="40">
        <v>40700346</v>
      </c>
      <c r="R15" s="40">
        <v>40713298</v>
      </c>
      <c r="S15" s="66">
        <f>SUM(P15:R15)</f>
        <v>122113990</v>
      </c>
    </row>
    <row r="16" spans="1:19" s="60" customFormat="1" ht="36.75" customHeight="1" x14ac:dyDescent="0.25">
      <c r="A16" s="57">
        <v>2</v>
      </c>
      <c r="B16" s="57" t="s">
        <v>308</v>
      </c>
      <c r="C16" s="58">
        <f>G16+K16+O16+S16</f>
        <v>39502428</v>
      </c>
      <c r="D16" s="40">
        <v>2821602</v>
      </c>
      <c r="E16" s="40">
        <v>2821602</v>
      </c>
      <c r="F16" s="40">
        <v>2821602</v>
      </c>
      <c r="G16" s="40">
        <f t="shared" ref="G16:G36" si="0">SUM(D16:F16)</f>
        <v>8464806</v>
      </c>
      <c r="H16" s="40">
        <f>2821602*2</f>
        <v>5643204</v>
      </c>
      <c r="I16" s="40">
        <v>2821602</v>
      </c>
      <c r="J16" s="40">
        <f>2821602*2</f>
        <v>5643204</v>
      </c>
      <c r="K16" s="40">
        <f t="shared" ref="K16:K36" si="1">SUM(H16:J16)</f>
        <v>14108010</v>
      </c>
      <c r="L16" s="40">
        <v>2821602</v>
      </c>
      <c r="M16" s="40">
        <v>2821602</v>
      </c>
      <c r="N16" s="40">
        <v>2821602</v>
      </c>
      <c r="O16" s="59">
        <f t="shared" ref="O16:O36" si="2">SUM(L16:N16)</f>
        <v>8464806</v>
      </c>
      <c r="P16" s="40">
        <v>2821602</v>
      </c>
      <c r="Q16" s="40">
        <v>2821602</v>
      </c>
      <c r="R16" s="40">
        <v>2821602</v>
      </c>
      <c r="S16" s="66">
        <f t="shared" ref="S16:S36" si="3">SUM(P16:R16)</f>
        <v>8464806</v>
      </c>
    </row>
    <row r="17" spans="1:19" s="60" customFormat="1" ht="36.75" customHeight="1" x14ac:dyDescent="0.25">
      <c r="A17" s="57">
        <v>3</v>
      </c>
      <c r="B17" s="57" t="s">
        <v>64</v>
      </c>
      <c r="C17" s="58">
        <f>G17+K17+O17+S17</f>
        <v>78889846</v>
      </c>
      <c r="D17" s="40">
        <v>5605574</v>
      </c>
      <c r="E17" s="40">
        <v>5605574</v>
      </c>
      <c r="F17" s="40">
        <f>5605574*2</f>
        <v>11211148</v>
      </c>
      <c r="G17" s="40">
        <f t="shared" si="0"/>
        <v>22422296</v>
      </c>
      <c r="H17" s="40">
        <v>5622145</v>
      </c>
      <c r="I17" s="40">
        <v>5622145</v>
      </c>
      <c r="J17" s="40">
        <f>5622145*2</f>
        <v>11244290</v>
      </c>
      <c r="K17" s="40">
        <f t="shared" si="1"/>
        <v>22488580</v>
      </c>
      <c r="L17" s="40">
        <f>5622145</f>
        <v>5622145</v>
      </c>
      <c r="M17" s="40">
        <v>5622145</v>
      </c>
      <c r="N17" s="59">
        <v>5622145</v>
      </c>
      <c r="O17" s="59">
        <f t="shared" si="2"/>
        <v>16866435</v>
      </c>
      <c r="P17" s="40">
        <v>5698049</v>
      </c>
      <c r="Q17" s="40">
        <v>5698049</v>
      </c>
      <c r="R17" s="40">
        <f>5605574+110863</f>
        <v>5716437</v>
      </c>
      <c r="S17" s="66">
        <f t="shared" si="3"/>
        <v>17112535</v>
      </c>
    </row>
    <row r="18" spans="1:19" s="60" customFormat="1" ht="36.75" customHeight="1" x14ac:dyDescent="0.25">
      <c r="A18" s="57">
        <v>4</v>
      </c>
      <c r="B18" s="57" t="s">
        <v>309</v>
      </c>
      <c r="C18" s="58">
        <f>G18+K18+O18+S18</f>
        <v>5603598</v>
      </c>
      <c r="D18" s="40">
        <v>400257</v>
      </c>
      <c r="E18" s="40">
        <v>400257</v>
      </c>
      <c r="F18" s="40">
        <f>400257*2</f>
        <v>800514</v>
      </c>
      <c r="G18" s="40">
        <f t="shared" si="0"/>
        <v>1601028</v>
      </c>
      <c r="H18" s="40">
        <v>400257</v>
      </c>
      <c r="I18" s="40">
        <v>400257</v>
      </c>
      <c r="J18" s="40">
        <f>400257*2</f>
        <v>800514</v>
      </c>
      <c r="K18" s="40">
        <f t="shared" si="1"/>
        <v>1601028</v>
      </c>
      <c r="L18" s="40">
        <v>400257</v>
      </c>
      <c r="M18" s="40">
        <v>400257</v>
      </c>
      <c r="N18" s="59">
        <v>400257</v>
      </c>
      <c r="O18" s="59">
        <f t="shared" si="2"/>
        <v>1200771</v>
      </c>
      <c r="P18" s="40">
        <v>400257</v>
      </c>
      <c r="Q18" s="40">
        <v>400257</v>
      </c>
      <c r="R18" s="40">
        <v>400257</v>
      </c>
      <c r="S18" s="66">
        <f t="shared" si="3"/>
        <v>1200771</v>
      </c>
    </row>
    <row r="19" spans="1:19" s="60" customFormat="1" ht="36.75" customHeight="1" x14ac:dyDescent="0.25">
      <c r="A19" s="57">
        <v>5</v>
      </c>
      <c r="B19" s="57" t="s">
        <v>73</v>
      </c>
      <c r="C19" s="58">
        <f>G19+K19+O19+S19</f>
        <v>75320000</v>
      </c>
      <c r="D19" s="40">
        <v>5380000</v>
      </c>
      <c r="E19" s="40">
        <v>5380000</v>
      </c>
      <c r="F19" s="40">
        <v>5380000</v>
      </c>
      <c r="G19" s="40">
        <f t="shared" si="0"/>
        <v>16140000</v>
      </c>
      <c r="H19" s="40">
        <f>5380000*2</f>
        <v>10760000</v>
      </c>
      <c r="I19" s="40">
        <v>5380000</v>
      </c>
      <c r="J19" s="40">
        <f>5380000*2</f>
        <v>10760000</v>
      </c>
      <c r="K19" s="40">
        <f t="shared" si="1"/>
        <v>26900000</v>
      </c>
      <c r="L19" s="40">
        <v>5380000</v>
      </c>
      <c r="M19" s="40">
        <v>5380000</v>
      </c>
      <c r="N19" s="59">
        <v>5380000</v>
      </c>
      <c r="O19" s="59">
        <f t="shared" si="2"/>
        <v>16140000</v>
      </c>
      <c r="P19" s="40">
        <v>5380000</v>
      </c>
      <c r="Q19" s="40">
        <v>5380000</v>
      </c>
      <c r="R19" s="40">
        <v>5380000</v>
      </c>
      <c r="S19" s="66">
        <f t="shared" si="3"/>
        <v>16140000</v>
      </c>
    </row>
    <row r="20" spans="1:19" s="60" customFormat="1" ht="36.75" customHeight="1" x14ac:dyDescent="0.25">
      <c r="A20" s="57">
        <v>6</v>
      </c>
      <c r="B20" s="57" t="s">
        <v>77</v>
      </c>
      <c r="C20" s="58">
        <f>G20+K20+O20+S20</f>
        <v>5040000</v>
      </c>
      <c r="D20" s="40">
        <v>360000</v>
      </c>
      <c r="E20" s="40">
        <v>360000</v>
      </c>
      <c r="F20" s="40">
        <v>360000</v>
      </c>
      <c r="G20" s="40">
        <f t="shared" si="0"/>
        <v>1080000</v>
      </c>
      <c r="H20" s="40">
        <f>360000*2</f>
        <v>720000</v>
      </c>
      <c r="I20" s="40">
        <v>360000</v>
      </c>
      <c r="J20" s="40">
        <f>360000*2</f>
        <v>720000</v>
      </c>
      <c r="K20" s="40">
        <f t="shared" si="1"/>
        <v>1800000</v>
      </c>
      <c r="L20" s="40">
        <v>360000</v>
      </c>
      <c r="M20" s="40">
        <v>360000</v>
      </c>
      <c r="N20" s="40">
        <v>360000</v>
      </c>
      <c r="O20" s="59">
        <f t="shared" si="2"/>
        <v>1080000</v>
      </c>
      <c r="P20" s="40">
        <v>360000</v>
      </c>
      <c r="Q20" s="40">
        <v>360000</v>
      </c>
      <c r="R20" s="40">
        <v>360000</v>
      </c>
      <c r="S20" s="66">
        <f t="shared" si="3"/>
        <v>1080000</v>
      </c>
    </row>
    <row r="21" spans="1:19" s="60" customFormat="1" ht="36.75" customHeight="1" x14ac:dyDescent="0.25">
      <c r="A21" s="57">
        <v>7</v>
      </c>
      <c r="B21" s="57" t="s">
        <v>310</v>
      </c>
      <c r="C21" s="58">
        <f>G21+K21+O21+S21</f>
        <v>2520000</v>
      </c>
      <c r="D21" s="40">
        <v>180000</v>
      </c>
      <c r="E21" s="40">
        <v>180000</v>
      </c>
      <c r="F21" s="40">
        <v>180000</v>
      </c>
      <c r="G21" s="40">
        <f t="shared" si="0"/>
        <v>540000</v>
      </c>
      <c r="H21" s="40">
        <f>180000*2</f>
        <v>360000</v>
      </c>
      <c r="I21" s="40">
        <v>180000</v>
      </c>
      <c r="J21" s="40">
        <f>180000*2</f>
        <v>360000</v>
      </c>
      <c r="K21" s="40">
        <f t="shared" si="1"/>
        <v>900000</v>
      </c>
      <c r="L21" s="40">
        <v>180000</v>
      </c>
      <c r="M21" s="40">
        <v>180000</v>
      </c>
      <c r="N21" s="59">
        <v>180000</v>
      </c>
      <c r="O21" s="59">
        <f t="shared" si="2"/>
        <v>540000</v>
      </c>
      <c r="P21" s="40">
        <v>180000</v>
      </c>
      <c r="Q21" s="40">
        <v>180000</v>
      </c>
      <c r="R21" s="40">
        <v>180000</v>
      </c>
      <c r="S21" s="66">
        <f t="shared" si="3"/>
        <v>540000</v>
      </c>
    </row>
    <row r="22" spans="1:19" s="60" customFormat="1" ht="36.75" customHeight="1" x14ac:dyDescent="0.25">
      <c r="A22" s="57">
        <v>8</v>
      </c>
      <c r="B22" s="57" t="s">
        <v>83</v>
      </c>
      <c r="C22" s="58">
        <f>G22+K22+O22+S22</f>
        <v>36499680</v>
      </c>
      <c r="D22" s="40">
        <v>2607120</v>
      </c>
      <c r="E22" s="40">
        <v>2607120</v>
      </c>
      <c r="F22" s="40">
        <v>2607120</v>
      </c>
      <c r="G22" s="40">
        <f t="shared" si="0"/>
        <v>7821360</v>
      </c>
      <c r="H22" s="40">
        <f>2607120*2</f>
        <v>5214240</v>
      </c>
      <c r="I22" s="40">
        <v>2607120</v>
      </c>
      <c r="J22" s="40">
        <f>2607120*2</f>
        <v>5214240</v>
      </c>
      <c r="K22" s="40">
        <f t="shared" si="1"/>
        <v>13035600</v>
      </c>
      <c r="L22" s="40">
        <v>2607120</v>
      </c>
      <c r="M22" s="40">
        <v>2607120</v>
      </c>
      <c r="N22" s="59">
        <v>2607120</v>
      </c>
      <c r="O22" s="59">
        <f t="shared" si="2"/>
        <v>7821360</v>
      </c>
      <c r="P22" s="40">
        <v>2607120</v>
      </c>
      <c r="Q22" s="40">
        <v>2607120</v>
      </c>
      <c r="R22" s="40">
        <v>2607120</v>
      </c>
      <c r="S22" s="66">
        <f t="shared" si="3"/>
        <v>7821360</v>
      </c>
    </row>
    <row r="23" spans="1:19" s="60" customFormat="1" ht="36.75" customHeight="1" x14ac:dyDescent="0.25">
      <c r="A23" s="57">
        <v>9</v>
      </c>
      <c r="B23" s="57" t="s">
        <v>335</v>
      </c>
      <c r="C23" s="58">
        <f>G23+K23+O23+S23</f>
        <v>3041640</v>
      </c>
      <c r="D23" s="40">
        <v>217260</v>
      </c>
      <c r="E23" s="40">
        <v>217260</v>
      </c>
      <c r="F23" s="40">
        <v>217260</v>
      </c>
      <c r="G23" s="40">
        <f t="shared" si="0"/>
        <v>651780</v>
      </c>
      <c r="H23" s="40">
        <f>217260*2</f>
        <v>434520</v>
      </c>
      <c r="I23" s="40">
        <v>217260</v>
      </c>
      <c r="J23" s="40">
        <f>217260*2</f>
        <v>434520</v>
      </c>
      <c r="K23" s="40">
        <f t="shared" si="1"/>
        <v>1086300</v>
      </c>
      <c r="L23" s="40">
        <v>217260</v>
      </c>
      <c r="M23" s="40">
        <v>217260</v>
      </c>
      <c r="N23" s="59">
        <v>217260</v>
      </c>
      <c r="O23" s="59">
        <f t="shared" si="2"/>
        <v>651780</v>
      </c>
      <c r="P23" s="40">
        <v>217260</v>
      </c>
      <c r="Q23" s="40">
        <v>217260</v>
      </c>
      <c r="R23" s="40">
        <v>217260</v>
      </c>
      <c r="S23" s="66">
        <f t="shared" si="3"/>
        <v>651780</v>
      </c>
    </row>
    <row r="24" spans="1:19" s="60" customFormat="1" ht="36.75" customHeight="1" x14ac:dyDescent="0.25">
      <c r="A24" s="57">
        <v>10</v>
      </c>
      <c r="B24" s="57" t="s">
        <v>91</v>
      </c>
      <c r="C24" s="58">
        <f>G24+K24+O24+S24</f>
        <v>1080576</v>
      </c>
      <c r="D24" s="40">
        <v>34019</v>
      </c>
      <c r="E24" s="40">
        <v>32528</v>
      </c>
      <c r="F24" s="40">
        <v>67836</v>
      </c>
      <c r="G24" s="40">
        <f t="shared" si="0"/>
        <v>134383</v>
      </c>
      <c r="H24" s="40">
        <f>86018*2</f>
        <v>172036</v>
      </c>
      <c r="I24" s="40">
        <v>86013</v>
      </c>
      <c r="J24" s="40">
        <f>86018*2</f>
        <v>172036</v>
      </c>
      <c r="K24" s="40">
        <f t="shared" si="1"/>
        <v>430085</v>
      </c>
      <c r="L24" s="40">
        <v>86018</v>
      </c>
      <c r="M24" s="40">
        <v>86018</v>
      </c>
      <c r="N24" s="40">
        <v>86018</v>
      </c>
      <c r="O24" s="59">
        <f t="shared" si="2"/>
        <v>258054</v>
      </c>
      <c r="P24" s="40">
        <v>86018</v>
      </c>
      <c r="Q24" s="40">
        <v>86018</v>
      </c>
      <c r="R24" s="40">
        <v>86018</v>
      </c>
      <c r="S24" s="66">
        <f t="shared" si="3"/>
        <v>258054</v>
      </c>
    </row>
    <row r="25" spans="1:19" s="60" customFormat="1" ht="36.75" customHeight="1" x14ac:dyDescent="0.25">
      <c r="A25" s="57">
        <v>11</v>
      </c>
      <c r="B25" s="57" t="s">
        <v>95</v>
      </c>
      <c r="C25" s="58">
        <f>G25+K25+O25+S25</f>
        <v>14889</v>
      </c>
      <c r="D25" s="40">
        <v>236</v>
      </c>
      <c r="E25" s="40">
        <v>236</v>
      </c>
      <c r="F25" s="40">
        <v>723</v>
      </c>
      <c r="G25" s="40">
        <f t="shared" si="0"/>
        <v>1195</v>
      </c>
      <c r="H25" s="40">
        <f>1245*2</f>
        <v>2490</v>
      </c>
      <c r="I25" s="40">
        <v>1244</v>
      </c>
      <c r="J25" s="40">
        <f>1245*2</f>
        <v>2490</v>
      </c>
      <c r="K25" s="40">
        <f t="shared" si="1"/>
        <v>6224</v>
      </c>
      <c r="L25" s="40">
        <v>1245</v>
      </c>
      <c r="M25" s="40">
        <v>1245</v>
      </c>
      <c r="N25" s="40">
        <v>1245</v>
      </c>
      <c r="O25" s="59">
        <f t="shared" si="2"/>
        <v>3735</v>
      </c>
      <c r="P25" s="40">
        <v>1245</v>
      </c>
      <c r="Q25" s="40">
        <v>1245</v>
      </c>
      <c r="R25" s="40">
        <v>1245</v>
      </c>
      <c r="S25" s="66">
        <f t="shared" si="3"/>
        <v>3735</v>
      </c>
    </row>
    <row r="26" spans="1:19" s="60" customFormat="1" ht="36.75" customHeight="1" x14ac:dyDescent="0.25">
      <c r="A26" s="57">
        <v>12</v>
      </c>
      <c r="B26" s="57" t="s">
        <v>312</v>
      </c>
      <c r="C26" s="58">
        <f>G26+K26+O26+S26</f>
        <v>815</v>
      </c>
      <c r="D26" s="40">
        <v>58</v>
      </c>
      <c r="E26" s="40">
        <v>58</v>
      </c>
      <c r="F26" s="40">
        <v>58</v>
      </c>
      <c r="G26" s="40">
        <f t="shared" si="0"/>
        <v>174</v>
      </c>
      <c r="H26" s="40">
        <f>58*2</f>
        <v>116</v>
      </c>
      <c r="I26" s="40">
        <v>61</v>
      </c>
      <c r="J26" s="40">
        <f>58*2</f>
        <v>116</v>
      </c>
      <c r="K26" s="40">
        <f t="shared" si="1"/>
        <v>293</v>
      </c>
      <c r="L26" s="40">
        <v>58</v>
      </c>
      <c r="M26" s="40">
        <v>58</v>
      </c>
      <c r="N26" s="59">
        <v>58</v>
      </c>
      <c r="O26" s="59">
        <f t="shared" si="2"/>
        <v>174</v>
      </c>
      <c r="P26" s="40">
        <v>58</v>
      </c>
      <c r="Q26" s="40">
        <v>58</v>
      </c>
      <c r="R26" s="40">
        <v>58</v>
      </c>
      <c r="S26" s="66">
        <f t="shared" si="3"/>
        <v>174</v>
      </c>
    </row>
    <row r="27" spans="1:19" s="60" customFormat="1" ht="36.75" customHeight="1" x14ac:dyDescent="0.25">
      <c r="A27" s="57">
        <v>13</v>
      </c>
      <c r="B27" s="57" t="s">
        <v>100</v>
      </c>
      <c r="C27" s="58">
        <f>G27+K27+O27+S27</f>
        <v>50201160</v>
      </c>
      <c r="D27" s="40">
        <v>4183430</v>
      </c>
      <c r="E27" s="40">
        <v>4183430</v>
      </c>
      <c r="F27" s="40">
        <v>4183430</v>
      </c>
      <c r="G27" s="40">
        <f t="shared" si="0"/>
        <v>12550290</v>
      </c>
      <c r="H27" s="40">
        <v>4183430</v>
      </c>
      <c r="I27" s="40">
        <v>4183430</v>
      </c>
      <c r="J27" s="40">
        <v>4183430</v>
      </c>
      <c r="K27" s="40">
        <f t="shared" si="1"/>
        <v>12550290</v>
      </c>
      <c r="L27" s="40">
        <v>4183430</v>
      </c>
      <c r="M27" s="40">
        <v>4183430</v>
      </c>
      <c r="N27" s="59">
        <v>4183430</v>
      </c>
      <c r="O27" s="59">
        <f t="shared" si="2"/>
        <v>12550290</v>
      </c>
      <c r="P27" s="40">
        <v>4183430</v>
      </c>
      <c r="Q27" s="40">
        <v>4183430</v>
      </c>
      <c r="R27" s="40">
        <v>4183430</v>
      </c>
      <c r="S27" s="66">
        <f t="shared" si="3"/>
        <v>12550290</v>
      </c>
    </row>
    <row r="28" spans="1:19" s="60" customFormat="1" ht="36.75" customHeight="1" x14ac:dyDescent="0.25">
      <c r="A28" s="57">
        <v>14</v>
      </c>
      <c r="B28" s="57" t="s">
        <v>313</v>
      </c>
      <c r="C28" s="58">
        <f>G28+K28+O28+S28</f>
        <v>2047644</v>
      </c>
      <c r="D28" s="40">
        <v>170637</v>
      </c>
      <c r="E28" s="40">
        <v>170637</v>
      </c>
      <c r="F28" s="40">
        <v>170637</v>
      </c>
      <c r="G28" s="40">
        <f t="shared" si="0"/>
        <v>511911</v>
      </c>
      <c r="H28" s="40">
        <v>170637</v>
      </c>
      <c r="I28" s="40">
        <v>170637</v>
      </c>
      <c r="J28" s="40">
        <v>170637</v>
      </c>
      <c r="K28" s="40">
        <f t="shared" si="1"/>
        <v>511911</v>
      </c>
      <c r="L28" s="40">
        <v>170637</v>
      </c>
      <c r="M28" s="40">
        <v>170637</v>
      </c>
      <c r="N28" s="59">
        <v>170637</v>
      </c>
      <c r="O28" s="59">
        <f t="shared" si="2"/>
        <v>511911</v>
      </c>
      <c r="P28" s="40">
        <v>170637</v>
      </c>
      <c r="Q28" s="40">
        <v>170637</v>
      </c>
      <c r="R28" s="40">
        <v>170637</v>
      </c>
      <c r="S28" s="66">
        <f t="shared" si="3"/>
        <v>511911</v>
      </c>
    </row>
    <row r="29" spans="1:19" s="60" customFormat="1" ht="36.75" customHeight="1" x14ac:dyDescent="0.25">
      <c r="A29" s="57">
        <v>15</v>
      </c>
      <c r="B29" s="57" t="s">
        <v>107</v>
      </c>
      <c r="C29" s="58">
        <f>G29+K29+O29+S29</f>
        <v>1352640</v>
      </c>
      <c r="D29" s="40">
        <v>112720</v>
      </c>
      <c r="E29" s="40">
        <v>112720</v>
      </c>
      <c r="F29" s="40">
        <v>112720</v>
      </c>
      <c r="G29" s="40">
        <f t="shared" si="0"/>
        <v>338160</v>
      </c>
      <c r="H29" s="40">
        <v>112720</v>
      </c>
      <c r="I29" s="40">
        <v>112720</v>
      </c>
      <c r="J29" s="40">
        <v>112720</v>
      </c>
      <c r="K29" s="40">
        <f t="shared" si="1"/>
        <v>338160</v>
      </c>
      <c r="L29" s="40">
        <v>112720</v>
      </c>
      <c r="M29" s="40">
        <v>112720</v>
      </c>
      <c r="N29" s="59">
        <v>112720</v>
      </c>
      <c r="O29" s="59">
        <f t="shared" si="2"/>
        <v>338160</v>
      </c>
      <c r="P29" s="40">
        <v>112720</v>
      </c>
      <c r="Q29" s="40">
        <v>112720</v>
      </c>
      <c r="R29" s="40">
        <v>112720</v>
      </c>
      <c r="S29" s="66">
        <f t="shared" si="3"/>
        <v>338160</v>
      </c>
    </row>
    <row r="30" spans="1:19" s="60" customFormat="1" ht="36.75" customHeight="1" x14ac:dyDescent="0.25">
      <c r="A30" s="57">
        <v>16</v>
      </c>
      <c r="B30" s="57" t="s">
        <v>314</v>
      </c>
      <c r="C30" s="58">
        <f>G30+K30+O30+S30</f>
        <v>96060</v>
      </c>
      <c r="D30" s="40">
        <v>8005</v>
      </c>
      <c r="E30" s="40">
        <v>8005</v>
      </c>
      <c r="F30" s="40">
        <v>8005</v>
      </c>
      <c r="G30" s="40">
        <f t="shared" si="0"/>
        <v>24015</v>
      </c>
      <c r="H30" s="40">
        <v>8005</v>
      </c>
      <c r="I30" s="40">
        <v>8005</v>
      </c>
      <c r="J30" s="40">
        <v>8005</v>
      </c>
      <c r="K30" s="40">
        <f t="shared" si="1"/>
        <v>24015</v>
      </c>
      <c r="L30" s="40">
        <v>8005</v>
      </c>
      <c r="M30" s="40">
        <v>8005</v>
      </c>
      <c r="N30" s="59">
        <v>8005</v>
      </c>
      <c r="O30" s="59">
        <f t="shared" si="2"/>
        <v>24015</v>
      </c>
      <c r="P30" s="40">
        <v>8005</v>
      </c>
      <c r="Q30" s="40">
        <v>8005</v>
      </c>
      <c r="R30" s="40">
        <v>8005</v>
      </c>
      <c r="S30" s="66">
        <f t="shared" si="3"/>
        <v>24015</v>
      </c>
    </row>
    <row r="31" spans="1:19" s="60" customFormat="1" ht="36.75" customHeight="1" x14ac:dyDescent="0.25">
      <c r="A31" s="57">
        <v>17</v>
      </c>
      <c r="B31" s="57" t="s">
        <v>115</v>
      </c>
      <c r="C31" s="58">
        <f>G31+K31+O31+S31</f>
        <v>4057080</v>
      </c>
      <c r="D31" s="40">
        <v>338090</v>
      </c>
      <c r="E31" s="40">
        <v>338090</v>
      </c>
      <c r="F31" s="40">
        <v>338090</v>
      </c>
      <c r="G31" s="40">
        <f t="shared" si="0"/>
        <v>1014270</v>
      </c>
      <c r="H31" s="40">
        <v>338090</v>
      </c>
      <c r="I31" s="40">
        <v>338090</v>
      </c>
      <c r="J31" s="40">
        <v>338090</v>
      </c>
      <c r="K31" s="40">
        <f t="shared" si="1"/>
        <v>1014270</v>
      </c>
      <c r="L31" s="40">
        <v>338090</v>
      </c>
      <c r="M31" s="40">
        <v>338090</v>
      </c>
      <c r="N31" s="59">
        <v>338090</v>
      </c>
      <c r="O31" s="59">
        <f t="shared" si="2"/>
        <v>1014270</v>
      </c>
      <c r="P31" s="40">
        <v>338090</v>
      </c>
      <c r="Q31" s="40">
        <v>338090</v>
      </c>
      <c r="R31" s="40">
        <v>338090</v>
      </c>
      <c r="S31" s="66">
        <f t="shared" si="3"/>
        <v>1014270</v>
      </c>
    </row>
    <row r="32" spans="1:19" s="60" customFormat="1" ht="36.75" customHeight="1" x14ac:dyDescent="0.25">
      <c r="A32" s="57">
        <v>18</v>
      </c>
      <c r="B32" s="57" t="s">
        <v>315</v>
      </c>
      <c r="C32" s="58">
        <f>G32+K32+O32+S32</f>
        <v>288192</v>
      </c>
      <c r="D32" s="40">
        <v>24016</v>
      </c>
      <c r="E32" s="40">
        <v>24016</v>
      </c>
      <c r="F32" s="40">
        <v>24016</v>
      </c>
      <c r="G32" s="40">
        <f t="shared" si="0"/>
        <v>72048</v>
      </c>
      <c r="H32" s="40">
        <v>24016</v>
      </c>
      <c r="I32" s="40">
        <v>24016</v>
      </c>
      <c r="J32" s="40">
        <v>24016</v>
      </c>
      <c r="K32" s="40">
        <f t="shared" si="1"/>
        <v>72048</v>
      </c>
      <c r="L32" s="40">
        <v>24016</v>
      </c>
      <c r="M32" s="40">
        <v>24016</v>
      </c>
      <c r="N32" s="59">
        <v>24016</v>
      </c>
      <c r="O32" s="59">
        <f t="shared" si="2"/>
        <v>72048</v>
      </c>
      <c r="P32" s="40">
        <v>24016</v>
      </c>
      <c r="Q32" s="40">
        <v>24016</v>
      </c>
      <c r="R32" s="40">
        <v>24016</v>
      </c>
      <c r="S32" s="66">
        <f t="shared" si="3"/>
        <v>72048</v>
      </c>
    </row>
    <row r="33" spans="1:20" s="60" customFormat="1" ht="45.75" customHeight="1" x14ac:dyDescent="0.25">
      <c r="A33" s="57">
        <v>19</v>
      </c>
      <c r="B33" s="57" t="s">
        <v>123</v>
      </c>
      <c r="C33" s="58">
        <f>G33+K33+O33+S33</f>
        <v>2817480</v>
      </c>
      <c r="D33" s="40">
        <v>234790</v>
      </c>
      <c r="E33" s="40">
        <v>234790</v>
      </c>
      <c r="F33" s="40">
        <v>234790</v>
      </c>
      <c r="G33" s="40">
        <f t="shared" si="0"/>
        <v>704370</v>
      </c>
      <c r="H33" s="40">
        <v>234790</v>
      </c>
      <c r="I33" s="40">
        <v>234790</v>
      </c>
      <c r="J33" s="40">
        <v>234790</v>
      </c>
      <c r="K33" s="40">
        <f t="shared" si="1"/>
        <v>704370</v>
      </c>
      <c r="L33" s="40">
        <v>234790</v>
      </c>
      <c r="M33" s="40">
        <v>234790</v>
      </c>
      <c r="N33" s="59">
        <v>234790</v>
      </c>
      <c r="O33" s="59">
        <f t="shared" si="2"/>
        <v>704370</v>
      </c>
      <c r="P33" s="40">
        <v>234790</v>
      </c>
      <c r="Q33" s="40">
        <v>234790</v>
      </c>
      <c r="R33" s="40">
        <v>234790</v>
      </c>
      <c r="S33" s="66">
        <f t="shared" si="3"/>
        <v>704370</v>
      </c>
    </row>
    <row r="34" spans="1:20" s="60" customFormat="1" ht="45.75" customHeight="1" x14ac:dyDescent="0.25">
      <c r="A34" s="57">
        <v>20</v>
      </c>
      <c r="B34" s="57" t="s">
        <v>316</v>
      </c>
      <c r="C34" s="58">
        <f>G34+K34+O34+S34</f>
        <v>200124</v>
      </c>
      <c r="D34" s="40">
        <v>16677</v>
      </c>
      <c r="E34" s="40">
        <v>16677</v>
      </c>
      <c r="F34" s="40">
        <v>16677</v>
      </c>
      <c r="G34" s="40">
        <f t="shared" si="0"/>
        <v>50031</v>
      </c>
      <c r="H34" s="40">
        <v>16677</v>
      </c>
      <c r="I34" s="40">
        <v>16677</v>
      </c>
      <c r="J34" s="40">
        <v>16677</v>
      </c>
      <c r="K34" s="40">
        <f t="shared" si="1"/>
        <v>50031</v>
      </c>
      <c r="L34" s="40">
        <v>16677</v>
      </c>
      <c r="M34" s="40">
        <v>16677</v>
      </c>
      <c r="N34" s="59">
        <v>16677</v>
      </c>
      <c r="O34" s="59">
        <f t="shared" si="2"/>
        <v>50031</v>
      </c>
      <c r="P34" s="40">
        <v>16677</v>
      </c>
      <c r="Q34" s="40">
        <v>16677</v>
      </c>
      <c r="R34" s="40">
        <v>16677</v>
      </c>
      <c r="S34" s="66">
        <f t="shared" si="3"/>
        <v>50031</v>
      </c>
    </row>
    <row r="35" spans="1:20" s="60" customFormat="1" ht="45.75" customHeight="1" x14ac:dyDescent="0.25">
      <c r="A35" s="57">
        <v>21</v>
      </c>
      <c r="B35" s="57" t="s">
        <v>131</v>
      </c>
      <c r="C35" s="58">
        <f>G35+K35+O35+S35</f>
        <v>581100000</v>
      </c>
      <c r="D35" s="40">
        <v>44700000</v>
      </c>
      <c r="E35" s="40">
        <v>44700000</v>
      </c>
      <c r="F35" s="40">
        <v>44700000</v>
      </c>
      <c r="G35" s="40">
        <f t="shared" si="0"/>
        <v>134100000</v>
      </c>
      <c r="H35" s="40">
        <f>44700000+22350000</f>
        <v>67050000</v>
      </c>
      <c r="I35" s="40">
        <v>44700000</v>
      </c>
      <c r="J35" s="40">
        <f>44700000+22350000</f>
        <v>67050000</v>
      </c>
      <c r="K35" s="40">
        <f t="shared" si="1"/>
        <v>178800000</v>
      </c>
      <c r="L35" s="40">
        <v>44700000</v>
      </c>
      <c r="M35" s="40">
        <v>44700000</v>
      </c>
      <c r="N35" s="59">
        <v>44700000</v>
      </c>
      <c r="O35" s="59">
        <f t="shared" si="2"/>
        <v>134100000</v>
      </c>
      <c r="P35" s="40">
        <v>44700000</v>
      </c>
      <c r="Q35" s="40">
        <v>44700000</v>
      </c>
      <c r="R35" s="40">
        <v>44700000</v>
      </c>
      <c r="S35" s="66">
        <f t="shared" si="3"/>
        <v>134100000</v>
      </c>
    </row>
    <row r="36" spans="1:20" s="60" customFormat="1" ht="45.75" customHeight="1" x14ac:dyDescent="0.25">
      <c r="A36" s="57">
        <v>22</v>
      </c>
      <c r="B36" s="57" t="s">
        <v>137</v>
      </c>
      <c r="C36" s="58">
        <f>G36+K36+O36+S36</f>
        <v>32890000</v>
      </c>
      <c r="D36" s="61">
        <v>3330000</v>
      </c>
      <c r="E36" s="61">
        <v>2320000</v>
      </c>
      <c r="F36" s="61">
        <v>3330000</v>
      </c>
      <c r="G36" s="40">
        <f t="shared" si="0"/>
        <v>8980000</v>
      </c>
      <c r="H36" s="61">
        <v>2320000</v>
      </c>
      <c r="I36" s="61">
        <v>3330000</v>
      </c>
      <c r="J36" s="61">
        <v>2320000</v>
      </c>
      <c r="K36" s="40">
        <f t="shared" si="1"/>
        <v>7970000</v>
      </c>
      <c r="L36" s="61">
        <v>2320000</v>
      </c>
      <c r="M36" s="61">
        <v>2320000</v>
      </c>
      <c r="N36" s="62">
        <v>2320000</v>
      </c>
      <c r="O36" s="59">
        <f t="shared" si="2"/>
        <v>6960000</v>
      </c>
      <c r="P36" s="61">
        <v>3330000</v>
      </c>
      <c r="Q36" s="61">
        <v>2320000</v>
      </c>
      <c r="R36" s="61">
        <v>3330000</v>
      </c>
      <c r="S36" s="66">
        <f t="shared" si="3"/>
        <v>8980000</v>
      </c>
    </row>
    <row r="37" spans="1:20" s="63" customFormat="1" ht="30.75" customHeight="1" x14ac:dyDescent="0.25">
      <c r="A37" s="40"/>
      <c r="B37" s="37" t="s">
        <v>317</v>
      </c>
      <c r="C37" s="67">
        <f>SUM(C15:C36)</f>
        <v>1486062718</v>
      </c>
      <c r="D37" s="67">
        <f t="shared" ref="D37:S37" si="4">SUM(D15:D36)</f>
        <v>110764303</v>
      </c>
      <c r="E37" s="67">
        <f t="shared" si="4"/>
        <v>109752812</v>
      </c>
      <c r="F37" s="67">
        <f t="shared" si="4"/>
        <v>116804438</v>
      </c>
      <c r="G37" s="67">
        <f t="shared" si="4"/>
        <v>337321553</v>
      </c>
      <c r="H37" s="67">
        <f t="shared" si="4"/>
        <v>184103733</v>
      </c>
      <c r="I37" s="67">
        <f t="shared" si="4"/>
        <v>110952247</v>
      </c>
      <c r="J37" s="67">
        <f t="shared" si="4"/>
        <v>190126135</v>
      </c>
      <c r="K37" s="67">
        <f t="shared" si="4"/>
        <v>485182115</v>
      </c>
      <c r="L37" s="67">
        <f t="shared" si="4"/>
        <v>109942250</v>
      </c>
      <c r="M37" s="67">
        <f t="shared" si="4"/>
        <v>109942250</v>
      </c>
      <c r="N37" s="67">
        <f t="shared" si="4"/>
        <v>109942250</v>
      </c>
      <c r="O37" s="67">
        <f t="shared" si="4"/>
        <v>329826750</v>
      </c>
      <c r="P37" s="67">
        <f t="shared" si="4"/>
        <v>111570320</v>
      </c>
      <c r="Q37" s="67">
        <f t="shared" si="4"/>
        <v>110560320</v>
      </c>
      <c r="R37" s="67">
        <f t="shared" si="4"/>
        <v>111601660</v>
      </c>
      <c r="S37" s="67">
        <f t="shared" si="4"/>
        <v>333732300</v>
      </c>
    </row>
    <row r="38" spans="1:20" s="60" customFormat="1" ht="16.5" customHeight="1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64"/>
      <c r="O38" s="64"/>
      <c r="P38" s="53"/>
      <c r="Q38" s="53"/>
      <c r="R38" s="53"/>
    </row>
    <row r="39" spans="1:20" s="60" customFormat="1" ht="16.5" customHeight="1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64"/>
      <c r="O39" s="64"/>
      <c r="P39" s="53"/>
      <c r="Q39" s="72" t="s">
        <v>354</v>
      </c>
      <c r="R39" s="53"/>
    </row>
    <row r="40" spans="1:20" s="60" customFormat="1" ht="16.5" customHeight="1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64"/>
      <c r="O40" s="64"/>
      <c r="P40" s="53"/>
      <c r="Q40" s="72" t="s">
        <v>355</v>
      </c>
      <c r="R40" s="53"/>
    </row>
    <row r="41" spans="1:20" s="60" customFormat="1" ht="16.5" customHeight="1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64"/>
      <c r="O41" s="64"/>
      <c r="P41" s="53"/>
      <c r="Q41" s="73"/>
      <c r="R41" s="53"/>
    </row>
    <row r="42" spans="1:20" s="60" customFormat="1" ht="16.5" customHeight="1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64"/>
      <c r="O42" s="64"/>
      <c r="P42" s="53"/>
      <c r="Q42" s="73"/>
      <c r="R42" s="53"/>
    </row>
    <row r="43" spans="1:20" s="60" customFormat="1" ht="16.5" customHeight="1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64"/>
      <c r="O43" s="64"/>
      <c r="P43" s="53"/>
      <c r="Q43" s="73"/>
      <c r="R43" s="53"/>
    </row>
    <row r="44" spans="1:20" s="60" customFormat="1" ht="16.5" customHeight="1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64"/>
      <c r="O44" s="64"/>
      <c r="P44" s="53"/>
      <c r="Q44" s="74" t="s">
        <v>356</v>
      </c>
      <c r="R44" s="53"/>
    </row>
    <row r="45" spans="1:20" s="60" customFormat="1" ht="16.5" customHeight="1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64"/>
      <c r="O45" s="64"/>
      <c r="P45" s="53"/>
      <c r="Q45" s="75" t="s">
        <v>357</v>
      </c>
      <c r="R45" s="53"/>
    </row>
    <row r="46" spans="1:20" s="60" customFormat="1" ht="16.5" customHeight="1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64"/>
      <c r="O46" s="64"/>
      <c r="P46" s="53"/>
      <c r="Q46" s="53"/>
      <c r="R46" s="53"/>
    </row>
    <row r="47" spans="1:20" s="60" customFormat="1" ht="16.5" customHeight="1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64"/>
      <c r="O47" s="64"/>
      <c r="P47" s="53"/>
      <c r="Q47" s="53"/>
      <c r="R47" s="53"/>
      <c r="S47" s="65"/>
    </row>
    <row r="48" spans="1:20" s="60" customFormat="1" ht="51.6" customHeight="1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64"/>
      <c r="O48" s="64"/>
      <c r="P48" s="53"/>
      <c r="Q48" s="53"/>
      <c r="R48" s="53"/>
      <c r="S48" s="53"/>
      <c r="T48" s="65"/>
    </row>
    <row r="49" spans="1:20" s="65" customFormat="1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64"/>
      <c r="O49" s="64"/>
      <c r="P49" s="53"/>
      <c r="Q49" s="53"/>
      <c r="R49" s="53"/>
      <c r="S49" s="53"/>
      <c r="T49" s="53"/>
    </row>
  </sheetData>
  <mergeCells count="5">
    <mergeCell ref="A1:N1"/>
    <mergeCell ref="A2:N2"/>
    <mergeCell ref="P2:S3"/>
    <mergeCell ref="P1:S1"/>
    <mergeCell ref="A3:N3"/>
  </mergeCells>
  <pageMargins left="0.70866141732283472" right="0.70866141732283472" top="0.74803149606299213" bottom="0.74803149606299213" header="0.31496062992125984" footer="0.31496062992125984"/>
  <pageSetup paperSize="14" scale="5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422C-9F7B-4C15-8AE3-E4E5F9DAA351}">
  <dimension ref="A1:S39"/>
  <sheetViews>
    <sheetView topLeftCell="D22" workbookViewId="0">
      <selection activeCell="A27" sqref="A27"/>
    </sheetView>
  </sheetViews>
  <sheetFormatPr defaultRowHeight="15.75" x14ac:dyDescent="0.25"/>
  <cols>
    <col min="1" max="1" width="26.25" customWidth="1"/>
    <col min="2" max="2" width="17" customWidth="1"/>
    <col min="3" max="3" width="15.125" customWidth="1"/>
    <col min="4" max="4" width="21.25" customWidth="1"/>
    <col min="5" max="5" width="13.375" customWidth="1"/>
    <col min="6" max="13" width="10.875" bestFit="1" customWidth="1"/>
    <col min="14" max="14" width="12.625" style="35" customWidth="1"/>
    <col min="15" max="15" width="10.875" bestFit="1" customWidth="1"/>
    <col min="16" max="16" width="11.75" customWidth="1"/>
    <col min="17" max="17" width="11.25" customWidth="1"/>
  </cols>
  <sheetData>
    <row r="1" spans="1:17" s="9" customFormat="1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s="9" customFormat="1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s="9" customForma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1"/>
      <c r="O3" s="4"/>
      <c r="P3" s="4"/>
      <c r="Q3" s="4"/>
    </row>
    <row r="4" spans="1:17" s="12" customFormat="1" ht="51.6" customHeight="1" x14ac:dyDescent="0.25">
      <c r="A4" s="10" t="s">
        <v>2</v>
      </c>
      <c r="B4" s="10" t="s">
        <v>4</v>
      </c>
      <c r="C4" s="10" t="s">
        <v>6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32" t="s">
        <v>18</v>
      </c>
      <c r="O4" s="10" t="s">
        <v>19</v>
      </c>
      <c r="P4" s="10" t="s">
        <v>20</v>
      </c>
      <c r="Q4" s="10" t="s">
        <v>21</v>
      </c>
    </row>
    <row r="5" spans="1:17" s="13" customFormat="1" ht="51.6" customHeight="1" x14ac:dyDescent="0.25">
      <c r="A5" s="14" t="s">
        <v>24</v>
      </c>
      <c r="B5" s="14" t="s">
        <v>52</v>
      </c>
      <c r="C5" s="14" t="s">
        <v>54</v>
      </c>
      <c r="D5" s="14" t="s">
        <v>55</v>
      </c>
      <c r="E5" s="17">
        <f t="shared" ref="E5:E26" si="0">SUM(F5:Q5)</f>
        <v>563498866</v>
      </c>
      <c r="F5" s="11">
        <v>40039812</v>
      </c>
      <c r="G5" s="11">
        <v>40039812</v>
      </c>
      <c r="H5" s="11">
        <v>40039812</v>
      </c>
      <c r="I5" s="11">
        <f>40158180*2</f>
        <v>80316360</v>
      </c>
      <c r="J5" s="11">
        <v>40158180</v>
      </c>
      <c r="K5" s="11">
        <f>40158180*2</f>
        <v>80316360</v>
      </c>
      <c r="L5" s="11">
        <f>40158180</f>
        <v>40158180</v>
      </c>
      <c r="M5" s="11">
        <v>40158180</v>
      </c>
      <c r="N5" s="33">
        <v>40158180</v>
      </c>
      <c r="O5" s="11">
        <v>40700346</v>
      </c>
      <c r="P5" s="11">
        <v>40700346</v>
      </c>
      <c r="Q5" s="11">
        <v>40713298</v>
      </c>
    </row>
    <row r="6" spans="1:17" s="13" customFormat="1" ht="51.6" customHeight="1" x14ac:dyDescent="0.25">
      <c r="A6" s="14"/>
      <c r="B6" s="14"/>
      <c r="C6" s="14" t="s">
        <v>54</v>
      </c>
      <c r="D6" s="30" t="s">
        <v>308</v>
      </c>
      <c r="E6" s="17">
        <f t="shared" si="0"/>
        <v>40025664</v>
      </c>
      <c r="F6" s="11">
        <v>2852976</v>
      </c>
      <c r="G6" s="11">
        <v>2852976</v>
      </c>
      <c r="H6" s="11">
        <v>2852976</v>
      </c>
      <c r="I6" s="11">
        <f>2852976*2</f>
        <v>5705952</v>
      </c>
      <c r="J6" s="11">
        <v>2852976</v>
      </c>
      <c r="K6" s="11">
        <f>2852976*2</f>
        <v>5705952</v>
      </c>
      <c r="L6" s="11">
        <v>2852976</v>
      </c>
      <c r="M6" s="11">
        <v>2852976</v>
      </c>
      <c r="N6" s="33">
        <v>2852976</v>
      </c>
      <c r="O6" s="11">
        <v>2852976</v>
      </c>
      <c r="P6" s="11">
        <v>2852976</v>
      </c>
      <c r="Q6" s="11">
        <f>2852976+84000</f>
        <v>2936976</v>
      </c>
    </row>
    <row r="7" spans="1:17" s="13" customFormat="1" ht="51.6" customHeight="1" x14ac:dyDescent="0.25">
      <c r="A7" s="14" t="s">
        <v>24</v>
      </c>
      <c r="B7" s="14" t="s">
        <v>52</v>
      </c>
      <c r="C7" s="14" t="s">
        <v>54</v>
      </c>
      <c r="D7" s="14" t="s">
        <v>64</v>
      </c>
      <c r="E7" s="17">
        <f t="shared" si="0"/>
        <v>78889846</v>
      </c>
      <c r="F7" s="11">
        <v>5605574</v>
      </c>
      <c r="G7" s="11">
        <v>5605574</v>
      </c>
      <c r="H7" s="11">
        <f>5605574*2</f>
        <v>11211148</v>
      </c>
      <c r="I7" s="11">
        <v>5622145</v>
      </c>
      <c r="J7" s="11">
        <v>5622145</v>
      </c>
      <c r="K7" s="11">
        <f>5622145*2</f>
        <v>11244290</v>
      </c>
      <c r="L7" s="11">
        <f>5622145</f>
        <v>5622145</v>
      </c>
      <c r="M7" s="11">
        <v>5622145</v>
      </c>
      <c r="N7" s="33">
        <v>5622145</v>
      </c>
      <c r="O7" s="11">
        <v>5698049</v>
      </c>
      <c r="P7" s="11">
        <v>5698049</v>
      </c>
      <c r="Q7" s="11">
        <f>5605574+110863</f>
        <v>5716437</v>
      </c>
    </row>
    <row r="8" spans="1:17" s="13" customFormat="1" ht="51.6" customHeight="1" x14ac:dyDescent="0.25">
      <c r="A8" s="14"/>
      <c r="B8" s="14"/>
      <c r="C8" s="14" t="s">
        <v>54</v>
      </c>
      <c r="D8" s="30" t="s">
        <v>309</v>
      </c>
      <c r="E8" s="17">
        <f t="shared" si="0"/>
        <v>5603598</v>
      </c>
      <c r="F8" s="11">
        <v>400257</v>
      </c>
      <c r="G8" s="11">
        <v>400257</v>
      </c>
      <c r="H8" s="11">
        <f>400257*2</f>
        <v>800514</v>
      </c>
      <c r="I8" s="11">
        <v>400257</v>
      </c>
      <c r="J8" s="11">
        <v>400257</v>
      </c>
      <c r="K8" s="11">
        <f>400257*2</f>
        <v>800514</v>
      </c>
      <c r="L8" s="11">
        <v>400257</v>
      </c>
      <c r="M8" s="11">
        <v>400257</v>
      </c>
      <c r="N8" s="33">
        <v>400257</v>
      </c>
      <c r="O8" s="11">
        <v>400257</v>
      </c>
      <c r="P8" s="11">
        <v>400257</v>
      </c>
      <c r="Q8" s="11">
        <v>400257</v>
      </c>
    </row>
    <row r="9" spans="1:17" s="13" customFormat="1" ht="51.6" customHeight="1" x14ac:dyDescent="0.25">
      <c r="A9" s="14" t="s">
        <v>24</v>
      </c>
      <c r="B9" s="14" t="s">
        <v>52</v>
      </c>
      <c r="C9" s="14" t="s">
        <v>54</v>
      </c>
      <c r="D9" s="14" t="s">
        <v>73</v>
      </c>
      <c r="E9" s="17">
        <f t="shared" si="0"/>
        <v>75320000</v>
      </c>
      <c r="F9" s="11">
        <v>5380000</v>
      </c>
      <c r="G9" s="11">
        <v>5380000</v>
      </c>
      <c r="H9" s="11">
        <v>5380000</v>
      </c>
      <c r="I9" s="11">
        <f>5380000*2</f>
        <v>10760000</v>
      </c>
      <c r="J9" s="11">
        <v>5380000</v>
      </c>
      <c r="K9" s="11">
        <f>5380000*2</f>
        <v>10760000</v>
      </c>
      <c r="L9" s="11">
        <v>5380000</v>
      </c>
      <c r="M9" s="11">
        <v>5380000</v>
      </c>
      <c r="N9" s="33">
        <v>5380000</v>
      </c>
      <c r="O9" s="11">
        <v>5380000</v>
      </c>
      <c r="P9" s="11">
        <v>5380000</v>
      </c>
      <c r="Q9" s="11">
        <v>5380000</v>
      </c>
    </row>
    <row r="10" spans="1:17" s="13" customFormat="1" ht="51.6" customHeight="1" x14ac:dyDescent="0.25">
      <c r="A10" s="14" t="s">
        <v>24</v>
      </c>
      <c r="B10" s="14" t="s">
        <v>52</v>
      </c>
      <c r="C10" s="14" t="s">
        <v>54</v>
      </c>
      <c r="D10" s="14" t="s">
        <v>77</v>
      </c>
      <c r="E10" s="17">
        <f t="shared" si="0"/>
        <v>5180000</v>
      </c>
      <c r="F10" s="11">
        <v>370000</v>
      </c>
      <c r="G10" s="11">
        <v>370000</v>
      </c>
      <c r="H10" s="11">
        <v>370000</v>
      </c>
      <c r="I10" s="11">
        <f>370000*2</f>
        <v>740000</v>
      </c>
      <c r="J10" s="11">
        <v>370000</v>
      </c>
      <c r="K10" s="11">
        <f>370000*2</f>
        <v>740000</v>
      </c>
      <c r="L10" s="11">
        <v>370000</v>
      </c>
      <c r="M10" s="11">
        <v>370000</v>
      </c>
      <c r="N10" s="33">
        <v>370000</v>
      </c>
      <c r="O10" s="11">
        <v>370000</v>
      </c>
      <c r="P10" s="11">
        <v>370000</v>
      </c>
      <c r="Q10" s="11">
        <v>370000</v>
      </c>
    </row>
    <row r="11" spans="1:17" s="13" customFormat="1" ht="51.6" customHeight="1" x14ac:dyDescent="0.25">
      <c r="A11" s="14"/>
      <c r="B11" s="14"/>
      <c r="C11" s="14" t="s">
        <v>54</v>
      </c>
      <c r="D11" s="30" t="s">
        <v>310</v>
      </c>
      <c r="E11" s="17">
        <f t="shared" si="0"/>
        <v>2520000</v>
      </c>
      <c r="F11" s="11">
        <v>180000</v>
      </c>
      <c r="G11" s="11">
        <v>180000</v>
      </c>
      <c r="H11" s="11">
        <v>180000</v>
      </c>
      <c r="I11" s="11">
        <f>180000*2</f>
        <v>360000</v>
      </c>
      <c r="J11" s="11">
        <v>180000</v>
      </c>
      <c r="K11" s="11">
        <f>180000*2</f>
        <v>360000</v>
      </c>
      <c r="L11" s="11">
        <v>180000</v>
      </c>
      <c r="M11" s="11">
        <v>180000</v>
      </c>
      <c r="N11" s="33">
        <v>180000</v>
      </c>
      <c r="O11" s="11">
        <v>180000</v>
      </c>
      <c r="P11" s="11">
        <v>180000</v>
      </c>
      <c r="Q11" s="11">
        <v>180000</v>
      </c>
    </row>
    <row r="12" spans="1:17" s="13" customFormat="1" ht="51.6" customHeight="1" x14ac:dyDescent="0.25">
      <c r="A12" s="14" t="s">
        <v>24</v>
      </c>
      <c r="B12" s="14" t="s">
        <v>52</v>
      </c>
      <c r="C12" s="14" t="s">
        <v>54</v>
      </c>
      <c r="D12" s="14" t="s">
        <v>83</v>
      </c>
      <c r="E12" s="17">
        <f t="shared" si="0"/>
        <v>36499680</v>
      </c>
      <c r="F12" s="11">
        <v>2607120</v>
      </c>
      <c r="G12" s="11">
        <v>2607120</v>
      </c>
      <c r="H12" s="11">
        <v>2607120</v>
      </c>
      <c r="I12" s="11">
        <f>2607120*2</f>
        <v>5214240</v>
      </c>
      <c r="J12" s="11">
        <v>2607120</v>
      </c>
      <c r="K12" s="11">
        <f>2607120*2</f>
        <v>5214240</v>
      </c>
      <c r="L12" s="11">
        <v>2607120</v>
      </c>
      <c r="M12" s="11">
        <v>2607120</v>
      </c>
      <c r="N12" s="33">
        <v>2607120</v>
      </c>
      <c r="O12" s="11">
        <v>2607120</v>
      </c>
      <c r="P12" s="11">
        <v>2607120</v>
      </c>
      <c r="Q12" s="11">
        <v>2607120</v>
      </c>
    </row>
    <row r="13" spans="1:17" s="13" customFormat="1" ht="51.6" customHeight="1" x14ac:dyDescent="0.25">
      <c r="A13" s="14"/>
      <c r="B13" s="14"/>
      <c r="C13" s="14" t="s">
        <v>54</v>
      </c>
      <c r="D13" s="30" t="s">
        <v>311</v>
      </c>
      <c r="E13" s="17">
        <f t="shared" si="0"/>
        <v>3041640</v>
      </c>
      <c r="F13" s="11">
        <v>217260</v>
      </c>
      <c r="G13" s="11">
        <v>217260</v>
      </c>
      <c r="H13" s="11">
        <v>217260</v>
      </c>
      <c r="I13" s="11">
        <f>217260*2</f>
        <v>434520</v>
      </c>
      <c r="J13" s="11">
        <v>217260</v>
      </c>
      <c r="K13" s="11">
        <f>217260*2</f>
        <v>434520</v>
      </c>
      <c r="L13" s="11">
        <v>217260</v>
      </c>
      <c r="M13" s="11">
        <v>217260</v>
      </c>
      <c r="N13" s="33">
        <v>217260</v>
      </c>
      <c r="O13" s="11">
        <v>217260</v>
      </c>
      <c r="P13" s="11">
        <v>217260</v>
      </c>
      <c r="Q13" s="11">
        <v>217260</v>
      </c>
    </row>
    <row r="14" spans="1:17" s="13" customFormat="1" ht="51.6" customHeight="1" x14ac:dyDescent="0.25">
      <c r="A14" s="14" t="s">
        <v>24</v>
      </c>
      <c r="B14" s="14" t="s">
        <v>52</v>
      </c>
      <c r="C14" s="14" t="s">
        <v>54</v>
      </c>
      <c r="D14" s="14" t="s">
        <v>91</v>
      </c>
      <c r="E14" s="17">
        <f t="shared" si="0"/>
        <v>427364</v>
      </c>
      <c r="F14" s="11">
        <v>30526</v>
      </c>
      <c r="G14" s="11">
        <v>30526</v>
      </c>
      <c r="H14" s="11">
        <v>30526</v>
      </c>
      <c r="I14" s="11">
        <f>30526*2</f>
        <v>61052</v>
      </c>
      <c r="J14" s="11">
        <v>30526</v>
      </c>
      <c r="K14" s="11">
        <f>30526*2</f>
        <v>61052</v>
      </c>
      <c r="L14" s="11">
        <v>30526</v>
      </c>
      <c r="M14" s="11">
        <v>30526</v>
      </c>
      <c r="N14" s="33">
        <v>30526</v>
      </c>
      <c r="O14" s="11">
        <v>30526</v>
      </c>
      <c r="P14" s="11">
        <v>30526</v>
      </c>
      <c r="Q14" s="11">
        <v>30526</v>
      </c>
    </row>
    <row r="15" spans="1:17" s="13" customFormat="1" ht="51.6" customHeight="1" x14ac:dyDescent="0.25">
      <c r="A15" s="14" t="s">
        <v>24</v>
      </c>
      <c r="B15" s="14" t="s">
        <v>52</v>
      </c>
      <c r="C15" s="14" t="s">
        <v>54</v>
      </c>
      <c r="D15" s="14" t="s">
        <v>95</v>
      </c>
      <c r="E15" s="17">
        <f t="shared" si="0"/>
        <v>4868</v>
      </c>
      <c r="F15" s="11">
        <v>354</v>
      </c>
      <c r="G15" s="11">
        <v>354</v>
      </c>
      <c r="H15" s="11">
        <v>354</v>
      </c>
      <c r="I15" s="11">
        <f>354*2</f>
        <v>708</v>
      </c>
      <c r="J15" s="11">
        <v>354</v>
      </c>
      <c r="K15" s="11">
        <f>354*2</f>
        <v>708</v>
      </c>
      <c r="L15" s="11">
        <v>354</v>
      </c>
      <c r="M15" s="11">
        <v>354</v>
      </c>
      <c r="N15" s="33">
        <v>354</v>
      </c>
      <c r="O15" s="11">
        <v>354</v>
      </c>
      <c r="P15" s="11">
        <v>354</v>
      </c>
      <c r="Q15" s="11">
        <v>266</v>
      </c>
    </row>
    <row r="16" spans="1:17" s="13" customFormat="1" ht="51.6" customHeight="1" x14ac:dyDescent="0.25">
      <c r="A16" s="14"/>
      <c r="B16" s="14"/>
      <c r="C16" s="14" t="s">
        <v>54</v>
      </c>
      <c r="D16" s="30" t="s">
        <v>312</v>
      </c>
      <c r="E16" s="17">
        <f t="shared" si="0"/>
        <v>812</v>
      </c>
      <c r="F16" s="11">
        <v>58</v>
      </c>
      <c r="G16" s="11">
        <v>58</v>
      </c>
      <c r="H16" s="11">
        <v>58</v>
      </c>
      <c r="I16" s="11">
        <f>58*2</f>
        <v>116</v>
      </c>
      <c r="J16" s="11">
        <v>58</v>
      </c>
      <c r="K16" s="11">
        <f>58*2</f>
        <v>116</v>
      </c>
      <c r="L16" s="11">
        <v>58</v>
      </c>
      <c r="M16" s="11">
        <v>58</v>
      </c>
      <c r="N16" s="33">
        <v>58</v>
      </c>
      <c r="O16" s="11">
        <v>58</v>
      </c>
      <c r="P16" s="11">
        <v>58</v>
      </c>
      <c r="Q16" s="11">
        <v>58</v>
      </c>
    </row>
    <row r="17" spans="1:17" s="13" customFormat="1" ht="51.6" customHeight="1" x14ac:dyDescent="0.25">
      <c r="A17" s="14" t="s">
        <v>24</v>
      </c>
      <c r="B17" s="14" t="s">
        <v>52</v>
      </c>
      <c r="C17" s="14" t="s">
        <v>54</v>
      </c>
      <c r="D17" s="14" t="s">
        <v>100</v>
      </c>
      <c r="E17" s="17">
        <f t="shared" si="0"/>
        <v>50201160</v>
      </c>
      <c r="F17" s="11">
        <v>4183430</v>
      </c>
      <c r="G17" s="11">
        <v>4183430</v>
      </c>
      <c r="H17" s="11">
        <v>4183430</v>
      </c>
      <c r="I17" s="11">
        <v>4183430</v>
      </c>
      <c r="J17" s="11">
        <v>4183430</v>
      </c>
      <c r="K17" s="11">
        <v>4183430</v>
      </c>
      <c r="L17" s="11">
        <v>4183430</v>
      </c>
      <c r="M17" s="11">
        <v>4183430</v>
      </c>
      <c r="N17" s="33">
        <v>4183430</v>
      </c>
      <c r="O17" s="11">
        <v>4183430</v>
      </c>
      <c r="P17" s="11">
        <v>4183430</v>
      </c>
      <c r="Q17" s="11">
        <v>4183430</v>
      </c>
    </row>
    <row r="18" spans="1:17" s="13" customFormat="1" ht="51.6" customHeight="1" x14ac:dyDescent="0.25">
      <c r="A18" s="14"/>
      <c r="B18" s="14"/>
      <c r="C18" s="14" t="s">
        <v>54</v>
      </c>
      <c r="D18" s="30" t="s">
        <v>313</v>
      </c>
      <c r="E18" s="17">
        <f t="shared" si="0"/>
        <v>2047644</v>
      </c>
      <c r="F18" s="11">
        <v>170637</v>
      </c>
      <c r="G18" s="11">
        <v>170637</v>
      </c>
      <c r="H18" s="11">
        <v>170637</v>
      </c>
      <c r="I18" s="11">
        <v>170637</v>
      </c>
      <c r="J18" s="11">
        <v>170637</v>
      </c>
      <c r="K18" s="11">
        <v>170637</v>
      </c>
      <c r="L18" s="11">
        <v>170637</v>
      </c>
      <c r="M18" s="11">
        <v>170637</v>
      </c>
      <c r="N18" s="33">
        <v>170637</v>
      </c>
      <c r="O18" s="11">
        <v>170637</v>
      </c>
      <c r="P18" s="11">
        <v>170637</v>
      </c>
      <c r="Q18" s="11">
        <v>170637</v>
      </c>
    </row>
    <row r="19" spans="1:17" s="13" customFormat="1" ht="51.6" customHeight="1" x14ac:dyDescent="0.25">
      <c r="A19" s="14" t="s">
        <v>24</v>
      </c>
      <c r="B19" s="14" t="s">
        <v>52</v>
      </c>
      <c r="C19" s="14" t="s">
        <v>54</v>
      </c>
      <c r="D19" s="14" t="s">
        <v>107</v>
      </c>
      <c r="E19" s="17">
        <f t="shared" si="0"/>
        <v>1352640</v>
      </c>
      <c r="F19" s="11">
        <v>112720</v>
      </c>
      <c r="G19" s="11">
        <v>112720</v>
      </c>
      <c r="H19" s="11">
        <v>112720</v>
      </c>
      <c r="I19" s="11">
        <v>112720</v>
      </c>
      <c r="J19" s="11">
        <v>112720</v>
      </c>
      <c r="K19" s="11">
        <v>112720</v>
      </c>
      <c r="L19" s="11">
        <v>112720</v>
      </c>
      <c r="M19" s="11">
        <v>112720</v>
      </c>
      <c r="N19" s="33">
        <v>112720</v>
      </c>
      <c r="O19" s="11">
        <v>112720</v>
      </c>
      <c r="P19" s="11">
        <v>112720</v>
      </c>
      <c r="Q19" s="11">
        <v>112720</v>
      </c>
    </row>
    <row r="20" spans="1:17" s="13" customFormat="1" ht="51.6" customHeight="1" x14ac:dyDescent="0.25">
      <c r="A20" s="14"/>
      <c r="B20" s="14"/>
      <c r="C20" s="14" t="s">
        <v>54</v>
      </c>
      <c r="D20" s="30" t="s">
        <v>314</v>
      </c>
      <c r="E20" s="17">
        <f t="shared" si="0"/>
        <v>96060</v>
      </c>
      <c r="F20" s="11">
        <v>8005</v>
      </c>
      <c r="G20" s="11">
        <v>8005</v>
      </c>
      <c r="H20" s="11">
        <v>8005</v>
      </c>
      <c r="I20" s="11">
        <v>8005</v>
      </c>
      <c r="J20" s="11">
        <v>8005</v>
      </c>
      <c r="K20" s="11">
        <v>8005</v>
      </c>
      <c r="L20" s="11">
        <v>8005</v>
      </c>
      <c r="M20" s="11">
        <v>8005</v>
      </c>
      <c r="N20" s="33">
        <v>8005</v>
      </c>
      <c r="O20" s="11">
        <v>8005</v>
      </c>
      <c r="P20" s="11">
        <v>8005</v>
      </c>
      <c r="Q20" s="11">
        <v>8005</v>
      </c>
    </row>
    <row r="21" spans="1:17" s="13" customFormat="1" ht="51.6" customHeight="1" x14ac:dyDescent="0.25">
      <c r="A21" s="14" t="s">
        <v>24</v>
      </c>
      <c r="B21" s="14" t="s">
        <v>52</v>
      </c>
      <c r="C21" s="14" t="s">
        <v>54</v>
      </c>
      <c r="D21" s="14" t="s">
        <v>115</v>
      </c>
      <c r="E21" s="17">
        <f t="shared" si="0"/>
        <v>4057080</v>
      </c>
      <c r="F21" s="11">
        <v>338090</v>
      </c>
      <c r="G21" s="11">
        <v>338090</v>
      </c>
      <c r="H21" s="11">
        <v>338090</v>
      </c>
      <c r="I21" s="11">
        <v>338090</v>
      </c>
      <c r="J21" s="11">
        <v>338090</v>
      </c>
      <c r="K21" s="11">
        <v>338090</v>
      </c>
      <c r="L21" s="11">
        <v>338090</v>
      </c>
      <c r="M21" s="11">
        <v>338090</v>
      </c>
      <c r="N21" s="33">
        <v>338090</v>
      </c>
      <c r="O21" s="11">
        <v>338090</v>
      </c>
      <c r="P21" s="11">
        <v>338090</v>
      </c>
      <c r="Q21" s="11">
        <v>338090</v>
      </c>
    </row>
    <row r="22" spans="1:17" s="13" customFormat="1" ht="51.6" customHeight="1" x14ac:dyDescent="0.25">
      <c r="A22" s="14"/>
      <c r="B22" s="14"/>
      <c r="C22" s="14" t="s">
        <v>54</v>
      </c>
      <c r="D22" s="30" t="s">
        <v>315</v>
      </c>
      <c r="E22" s="17">
        <f t="shared" si="0"/>
        <v>288192</v>
      </c>
      <c r="F22" s="11">
        <v>24016</v>
      </c>
      <c r="G22" s="11">
        <v>24016</v>
      </c>
      <c r="H22" s="11">
        <v>24016</v>
      </c>
      <c r="I22" s="11">
        <v>24016</v>
      </c>
      <c r="J22" s="11">
        <v>24016</v>
      </c>
      <c r="K22" s="11">
        <v>24016</v>
      </c>
      <c r="L22" s="11">
        <v>24016</v>
      </c>
      <c r="M22" s="11">
        <v>24016</v>
      </c>
      <c r="N22" s="33">
        <v>24016</v>
      </c>
      <c r="O22" s="11">
        <v>24016</v>
      </c>
      <c r="P22" s="11">
        <v>24016</v>
      </c>
      <c r="Q22" s="11">
        <v>24016</v>
      </c>
    </row>
    <row r="23" spans="1:17" s="13" customFormat="1" ht="51.6" customHeight="1" x14ac:dyDescent="0.25">
      <c r="A23" s="14" t="s">
        <v>24</v>
      </c>
      <c r="B23" s="14" t="s">
        <v>52</v>
      </c>
      <c r="C23" s="14" t="s">
        <v>54</v>
      </c>
      <c r="D23" s="14" t="s">
        <v>123</v>
      </c>
      <c r="E23" s="17">
        <f t="shared" si="0"/>
        <v>2817480</v>
      </c>
      <c r="F23" s="11">
        <v>234790</v>
      </c>
      <c r="G23" s="11">
        <v>234790</v>
      </c>
      <c r="H23" s="11">
        <v>234790</v>
      </c>
      <c r="I23" s="11">
        <v>234790</v>
      </c>
      <c r="J23" s="11">
        <v>234790</v>
      </c>
      <c r="K23" s="11">
        <v>234790</v>
      </c>
      <c r="L23" s="11">
        <v>234790</v>
      </c>
      <c r="M23" s="11">
        <v>234790</v>
      </c>
      <c r="N23" s="33">
        <v>234790</v>
      </c>
      <c r="O23" s="11">
        <v>234790</v>
      </c>
      <c r="P23" s="11">
        <v>234790</v>
      </c>
      <c r="Q23" s="11">
        <v>234790</v>
      </c>
    </row>
    <row r="24" spans="1:17" s="13" customFormat="1" ht="51.6" customHeight="1" x14ac:dyDescent="0.25">
      <c r="A24" s="14"/>
      <c r="B24" s="14"/>
      <c r="C24" s="14" t="s">
        <v>54</v>
      </c>
      <c r="D24" s="30" t="s">
        <v>316</v>
      </c>
      <c r="E24" s="17">
        <f t="shared" si="0"/>
        <v>200124</v>
      </c>
      <c r="F24" s="11">
        <v>16677</v>
      </c>
      <c r="G24" s="11">
        <v>16677</v>
      </c>
      <c r="H24" s="11">
        <v>16677</v>
      </c>
      <c r="I24" s="11">
        <v>16677</v>
      </c>
      <c r="J24" s="11">
        <v>16677</v>
      </c>
      <c r="K24" s="11">
        <v>16677</v>
      </c>
      <c r="L24" s="11">
        <v>16677</v>
      </c>
      <c r="M24" s="11">
        <v>16677</v>
      </c>
      <c r="N24" s="33">
        <v>16677</v>
      </c>
      <c r="O24" s="11">
        <v>16677</v>
      </c>
      <c r="P24" s="11">
        <v>16677</v>
      </c>
      <c r="Q24" s="11">
        <v>16677</v>
      </c>
    </row>
    <row r="25" spans="1:17" s="13" customFormat="1" ht="51.6" customHeight="1" x14ac:dyDescent="0.25">
      <c r="A25" s="14" t="s">
        <v>24</v>
      </c>
      <c r="B25" s="14" t="s">
        <v>52</v>
      </c>
      <c r="C25" s="14" t="s">
        <v>54</v>
      </c>
      <c r="D25" s="15" t="s">
        <v>131</v>
      </c>
      <c r="E25" s="17">
        <f t="shared" si="0"/>
        <v>581100000</v>
      </c>
      <c r="F25" s="11">
        <v>44700000</v>
      </c>
      <c r="G25" s="11">
        <v>44700000</v>
      </c>
      <c r="H25" s="11">
        <v>44700000</v>
      </c>
      <c r="I25" s="11">
        <f>44700000+22350000</f>
        <v>67050000</v>
      </c>
      <c r="J25" s="11">
        <v>44700000</v>
      </c>
      <c r="K25" s="11">
        <f>44700000+22350000</f>
        <v>67050000</v>
      </c>
      <c r="L25" s="11">
        <v>44700000</v>
      </c>
      <c r="M25" s="11">
        <v>44700000</v>
      </c>
      <c r="N25" s="33">
        <v>44700000</v>
      </c>
      <c r="O25" s="11">
        <v>44700000</v>
      </c>
      <c r="P25" s="11">
        <v>44700000</v>
      </c>
      <c r="Q25" s="11">
        <v>44700000</v>
      </c>
    </row>
    <row r="26" spans="1:17" s="13" customFormat="1" ht="51.6" customHeight="1" x14ac:dyDescent="0.25">
      <c r="A26" s="14" t="s">
        <v>24</v>
      </c>
      <c r="B26" s="14" t="s">
        <v>52</v>
      </c>
      <c r="C26" s="14" t="s">
        <v>54</v>
      </c>
      <c r="D26" s="14" t="s">
        <v>137</v>
      </c>
      <c r="E26" s="17">
        <f t="shared" si="0"/>
        <v>32890000</v>
      </c>
      <c r="F26" s="8">
        <v>3330000</v>
      </c>
      <c r="G26" s="8">
        <v>2320000</v>
      </c>
      <c r="H26" s="8">
        <v>3330000</v>
      </c>
      <c r="I26" s="8">
        <v>2320000</v>
      </c>
      <c r="J26" s="8">
        <v>3330000</v>
      </c>
      <c r="K26" s="8">
        <v>2320000</v>
      </c>
      <c r="L26" s="8">
        <v>2320000</v>
      </c>
      <c r="M26" s="8">
        <v>2320000</v>
      </c>
      <c r="N26" s="34">
        <v>2320000</v>
      </c>
      <c r="O26" s="8">
        <v>3330000</v>
      </c>
      <c r="P26" s="8">
        <v>2320000</v>
      </c>
      <c r="Q26" s="8">
        <v>3330000</v>
      </c>
    </row>
    <row r="27" spans="1:17" s="38" customFormat="1" ht="30.75" customHeight="1" x14ac:dyDescent="0.25">
      <c r="D27" s="37" t="s">
        <v>317</v>
      </c>
      <c r="E27" s="39">
        <f>SUM(E5:E26)</f>
        <v>1486062718</v>
      </c>
      <c r="F27" s="39">
        <f t="shared" ref="F27:Q27" si="1">SUM(F5:F26)</f>
        <v>110802302</v>
      </c>
      <c r="G27" s="39">
        <f t="shared" si="1"/>
        <v>109792302</v>
      </c>
      <c r="H27" s="39">
        <f t="shared" si="1"/>
        <v>116808133</v>
      </c>
      <c r="I27" s="39">
        <f t="shared" si="1"/>
        <v>184073715</v>
      </c>
      <c r="J27" s="39">
        <f t="shared" si="1"/>
        <v>110937241</v>
      </c>
      <c r="K27" s="39">
        <f t="shared" si="1"/>
        <v>190096117</v>
      </c>
      <c r="L27" s="39">
        <f t="shared" si="1"/>
        <v>109927241</v>
      </c>
      <c r="M27" s="39">
        <f t="shared" si="1"/>
        <v>109927241</v>
      </c>
      <c r="N27" s="39">
        <f t="shared" si="1"/>
        <v>109927241</v>
      </c>
      <c r="O27" s="39">
        <f t="shared" si="1"/>
        <v>111555311</v>
      </c>
      <c r="P27" s="39">
        <f t="shared" si="1"/>
        <v>110545311</v>
      </c>
      <c r="Q27" s="39">
        <f t="shared" si="1"/>
        <v>111670563</v>
      </c>
    </row>
    <row r="28" spans="1:17" s="13" customFormat="1" ht="51.6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 s="35"/>
      <c r="O28"/>
      <c r="P28"/>
      <c r="Q28"/>
    </row>
    <row r="29" spans="1:17" s="13" customFormat="1" ht="51.6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 s="35"/>
      <c r="O29"/>
      <c r="P29"/>
      <c r="Q29"/>
    </row>
    <row r="30" spans="1:17" s="13" customFormat="1" ht="51.6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 s="35"/>
      <c r="O30"/>
      <c r="P30"/>
      <c r="Q30"/>
    </row>
    <row r="31" spans="1:17" s="13" customFormat="1" ht="51.6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 s="35"/>
      <c r="O31"/>
      <c r="P31"/>
      <c r="Q31"/>
    </row>
    <row r="32" spans="1:17" s="13" customFormat="1" ht="51.6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 s="35"/>
      <c r="O32"/>
      <c r="P32"/>
      <c r="Q32"/>
    </row>
    <row r="33" spans="1:19" s="13" customFormat="1" ht="51.6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 s="35"/>
      <c r="O33"/>
      <c r="P33"/>
      <c r="Q33"/>
    </row>
    <row r="34" spans="1:19" s="13" customFormat="1" ht="51.6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 s="35"/>
      <c r="O34"/>
      <c r="P34"/>
      <c r="Q34"/>
    </row>
    <row r="35" spans="1:19" s="13" customFormat="1" ht="51.6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 s="35"/>
      <c r="O35"/>
      <c r="P35"/>
      <c r="Q35"/>
    </row>
    <row r="36" spans="1:19" s="13" customFormat="1" ht="51.6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 s="35"/>
      <c r="O36"/>
      <c r="P36"/>
      <c r="Q36"/>
    </row>
    <row r="37" spans="1:19" s="13" customFormat="1" ht="51.6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 s="35"/>
      <c r="O37"/>
      <c r="P37"/>
      <c r="Q37"/>
      <c r="R37" s="2"/>
    </row>
    <row r="38" spans="1:19" s="13" customFormat="1" ht="51.6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 s="35"/>
      <c r="O38"/>
      <c r="P38"/>
      <c r="Q38"/>
      <c r="R38"/>
      <c r="S38" s="2"/>
    </row>
    <row r="39" spans="1:19" s="2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 s="35"/>
      <c r="O39"/>
      <c r="P39"/>
      <c r="Q39"/>
      <c r="R39"/>
      <c r="S39"/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5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B4862-0ADF-47D4-A26F-EA9D2E43B7F9}">
  <dimension ref="A1:Q5"/>
  <sheetViews>
    <sheetView topLeftCell="B1" workbookViewId="0">
      <selection activeCell="O3" sqref="O1:Q1048576"/>
    </sheetView>
  </sheetViews>
  <sheetFormatPr defaultRowHeight="15.75" x14ac:dyDescent="0.25"/>
  <cols>
    <col min="1" max="1" width="23.75" customWidth="1"/>
    <col min="2" max="2" width="18.25" customWidth="1"/>
    <col min="3" max="3" width="19.875" customWidth="1"/>
    <col min="4" max="4" width="17.625" customWidth="1"/>
    <col min="5" max="5" width="10.875" bestFit="1" customWidth="1"/>
    <col min="6" max="6" width="5.75" customWidth="1"/>
    <col min="7" max="7" width="10.875" bestFit="1" customWidth="1"/>
    <col min="8" max="17" width="6.2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</row>
    <row r="5" spans="1:17" s="1" customFormat="1" ht="51.6" customHeight="1" x14ac:dyDescent="0.25">
      <c r="A5" s="7" t="s">
        <v>24</v>
      </c>
      <c r="B5" s="7" t="s">
        <v>141</v>
      </c>
      <c r="C5" s="7" t="s">
        <v>143</v>
      </c>
      <c r="D5" s="7" t="s">
        <v>144</v>
      </c>
      <c r="E5" s="11">
        <f>SUM(F5:Q5)</f>
        <v>15000000</v>
      </c>
      <c r="F5" s="11" t="s">
        <v>31</v>
      </c>
      <c r="G5" s="11">
        <v>15000000</v>
      </c>
      <c r="H5" s="11" t="s">
        <v>31</v>
      </c>
      <c r="I5" s="11" t="s">
        <v>31</v>
      </c>
      <c r="J5" s="11" t="s">
        <v>31</v>
      </c>
      <c r="K5" s="11" t="s">
        <v>31</v>
      </c>
      <c r="L5" s="11" t="s">
        <v>31</v>
      </c>
      <c r="M5" s="11" t="s">
        <v>31</v>
      </c>
      <c r="N5" s="11" t="s">
        <v>31</v>
      </c>
      <c r="O5" s="11" t="s">
        <v>31</v>
      </c>
      <c r="P5" s="11" t="s">
        <v>31</v>
      </c>
      <c r="Q5" s="11" t="s">
        <v>31</v>
      </c>
    </row>
  </sheetData>
  <mergeCells count="2">
    <mergeCell ref="A1:Q1"/>
    <mergeCell ref="A2:Q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19F2E-F199-4B73-9E5A-BB8D481A3A64}">
  <dimension ref="A1:Q5"/>
  <sheetViews>
    <sheetView topLeftCell="C1" workbookViewId="0">
      <selection activeCell="I11" sqref="I11"/>
    </sheetView>
  </sheetViews>
  <sheetFormatPr defaultRowHeight="15.75" x14ac:dyDescent="0.25"/>
  <cols>
    <col min="1" max="1" width="26.25" customWidth="1"/>
    <col min="2" max="2" width="17" customWidth="1"/>
    <col min="3" max="3" width="15.125" customWidth="1"/>
    <col min="4" max="4" width="17.625" customWidth="1"/>
    <col min="5" max="6" width="10.875" bestFit="1" customWidth="1"/>
    <col min="7" max="8" width="10.25" customWidth="1"/>
    <col min="9" max="9" width="8.625" customWidth="1"/>
    <col min="10" max="17" width="10.2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</row>
    <row r="5" spans="1:17" s="1" customFormat="1" ht="51.6" customHeight="1" x14ac:dyDescent="0.25">
      <c r="A5" s="7" t="s">
        <v>24</v>
      </c>
      <c r="B5" s="7" t="s">
        <v>141</v>
      </c>
      <c r="C5" s="7" t="s">
        <v>147</v>
      </c>
      <c r="D5" s="7" t="s">
        <v>36</v>
      </c>
      <c r="E5" s="11">
        <f>SUM(F5:Q5)</f>
        <v>28105000</v>
      </c>
      <c r="F5" s="11">
        <v>2555000</v>
      </c>
      <c r="G5" s="11">
        <v>2555000</v>
      </c>
      <c r="H5" s="11">
        <v>2555000</v>
      </c>
      <c r="I5" s="11"/>
      <c r="J5" s="11">
        <v>2555000</v>
      </c>
      <c r="K5" s="11">
        <v>2555000</v>
      </c>
      <c r="L5" s="11">
        <v>2555000</v>
      </c>
      <c r="M5" s="11">
        <v>2555000</v>
      </c>
      <c r="N5" s="11">
        <v>2555000</v>
      </c>
      <c r="O5" s="11">
        <v>2555000</v>
      </c>
      <c r="P5" s="11">
        <v>2555000</v>
      </c>
      <c r="Q5" s="11">
        <v>2555000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30F72-49B1-4BE9-885E-039CAE4A4D40}">
  <dimension ref="A1:Q5"/>
  <sheetViews>
    <sheetView topLeftCell="B1" workbookViewId="0">
      <selection activeCell="L12" sqref="L12"/>
    </sheetView>
  </sheetViews>
  <sheetFormatPr defaultRowHeight="15.75" x14ac:dyDescent="0.25"/>
  <cols>
    <col min="1" max="1" width="26.25" customWidth="1"/>
    <col min="2" max="2" width="17" customWidth="1"/>
    <col min="3" max="3" width="17.75" customWidth="1"/>
    <col min="4" max="4" width="21.5" customWidth="1"/>
    <col min="5" max="5" width="9.875" bestFit="1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</row>
    <row r="5" spans="1:17" s="6" customFormat="1" ht="51.6" customHeight="1" x14ac:dyDescent="0.25">
      <c r="A5" s="5" t="s">
        <v>24</v>
      </c>
      <c r="B5" s="5" t="s">
        <v>141</v>
      </c>
      <c r="C5" s="5" t="s">
        <v>155</v>
      </c>
      <c r="D5" s="5" t="s">
        <v>29</v>
      </c>
      <c r="E5" s="8">
        <f>SUM(F5:Q5)</f>
        <v>5492100</v>
      </c>
      <c r="F5" s="8">
        <v>457675</v>
      </c>
      <c r="G5" s="8">
        <v>457675</v>
      </c>
      <c r="H5" s="8">
        <v>457675</v>
      </c>
      <c r="I5" s="8">
        <v>457675</v>
      </c>
      <c r="J5" s="8">
        <v>457675</v>
      </c>
      <c r="K5" s="8">
        <v>457675</v>
      </c>
      <c r="L5" s="8">
        <v>457675</v>
      </c>
      <c r="M5" s="8">
        <v>457675</v>
      </c>
      <c r="N5" s="8">
        <v>457675</v>
      </c>
      <c r="O5" s="8">
        <v>457675</v>
      </c>
      <c r="P5" s="8">
        <v>457675</v>
      </c>
      <c r="Q5" s="8">
        <v>457675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08385-9A4E-47A5-A2FB-D7568DA3D913}">
  <dimension ref="A1:Q5"/>
  <sheetViews>
    <sheetView topLeftCell="B1" workbookViewId="0">
      <selection activeCell="D16" sqref="D16"/>
    </sheetView>
  </sheetViews>
  <sheetFormatPr defaultRowHeight="15.75" x14ac:dyDescent="0.25"/>
  <cols>
    <col min="1" max="1" width="26.25" customWidth="1"/>
    <col min="2" max="2" width="17" customWidth="1"/>
    <col min="3" max="3" width="20" customWidth="1"/>
    <col min="4" max="4" width="17.625" customWidth="1"/>
    <col min="5" max="5" width="9.875" bestFit="1" customWidth="1"/>
  </cols>
  <sheetData>
    <row r="1" spans="1:17" s="9" customFormat="1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s="9" customFormat="1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s="9" customForma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2" customFormat="1" ht="51.6" customHeight="1" x14ac:dyDescent="0.25">
      <c r="A4" s="17" t="s">
        <v>2</v>
      </c>
      <c r="B4" s="17" t="s">
        <v>4</v>
      </c>
      <c r="C4" s="17" t="s">
        <v>6</v>
      </c>
      <c r="D4" s="17" t="s">
        <v>7</v>
      </c>
      <c r="E4" s="17" t="s">
        <v>9</v>
      </c>
      <c r="F4" s="17" t="s">
        <v>10</v>
      </c>
      <c r="G4" s="17" t="s">
        <v>11</v>
      </c>
      <c r="H4" s="17" t="s">
        <v>12</v>
      </c>
      <c r="I4" s="17" t="s">
        <v>13</v>
      </c>
      <c r="J4" s="17" t="s">
        <v>14</v>
      </c>
      <c r="K4" s="17" t="s">
        <v>15</v>
      </c>
      <c r="L4" s="17" t="s">
        <v>16</v>
      </c>
      <c r="M4" s="17" t="s">
        <v>17</v>
      </c>
      <c r="N4" s="17" t="s">
        <v>18</v>
      </c>
      <c r="O4" s="17" t="s">
        <v>19</v>
      </c>
      <c r="P4" s="17" t="s">
        <v>20</v>
      </c>
      <c r="Q4" s="17" t="s">
        <v>21</v>
      </c>
    </row>
    <row r="5" spans="1:17" ht="67.150000000000006" customHeight="1" x14ac:dyDescent="0.25">
      <c r="A5" s="8" t="s">
        <v>24</v>
      </c>
      <c r="B5" s="8" t="s">
        <v>141</v>
      </c>
      <c r="C5" s="8" t="s">
        <v>163</v>
      </c>
      <c r="D5" s="8" t="s">
        <v>164</v>
      </c>
      <c r="E5" s="8">
        <f>SUM(F5:Q5)</f>
        <v>4620000</v>
      </c>
      <c r="F5" s="8">
        <v>385000</v>
      </c>
      <c r="G5" s="8">
        <v>385000</v>
      </c>
      <c r="H5" s="8">
        <v>385000</v>
      </c>
      <c r="I5" s="8">
        <v>385000</v>
      </c>
      <c r="J5" s="8">
        <v>385000</v>
      </c>
      <c r="K5" s="8">
        <v>385000</v>
      </c>
      <c r="L5" s="8">
        <v>385000</v>
      </c>
      <c r="M5" s="8">
        <v>385000</v>
      </c>
      <c r="N5" s="8">
        <v>385000</v>
      </c>
      <c r="O5" s="8">
        <v>385000</v>
      </c>
      <c r="P5" s="8">
        <v>385000</v>
      </c>
      <c r="Q5" s="8">
        <v>385000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65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88247-5220-4C4A-8596-486D8F68F726}">
  <dimension ref="A1:Q18"/>
  <sheetViews>
    <sheetView topLeftCell="A13" workbookViewId="0">
      <selection activeCell="D17" sqref="D17:D18"/>
    </sheetView>
  </sheetViews>
  <sheetFormatPr defaultRowHeight="15.75" x14ac:dyDescent="0.25"/>
  <cols>
    <col min="1" max="1" width="24.25" customWidth="1"/>
    <col min="2" max="2" width="17" customWidth="1"/>
    <col min="3" max="3" width="15.125" customWidth="1"/>
    <col min="4" max="4" width="21.375" customWidth="1"/>
    <col min="5" max="5" width="10.875" bestFit="1" customWidth="1"/>
    <col min="6" max="6" width="9.875" bestFit="1" customWidth="1"/>
    <col min="7" max="11" width="6.25" customWidth="1"/>
    <col min="12" max="12" width="9.875" bestFit="1" customWidth="1"/>
    <col min="13" max="17" width="6.25" customWidth="1"/>
  </cols>
  <sheetData>
    <row r="1" spans="1:17" x14ac:dyDescent="0.25">
      <c r="A1" s="36" t="s">
        <v>302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A2" s="36" t="s">
        <v>305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" customFormat="1" ht="51.6" customHeight="1" x14ac:dyDescent="0.25">
      <c r="A4" s="3" t="s">
        <v>2</v>
      </c>
      <c r="B4" s="3" t="s">
        <v>4</v>
      </c>
      <c r="C4" s="3" t="s">
        <v>6</v>
      </c>
      <c r="D4" s="3" t="s">
        <v>7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</row>
    <row r="5" spans="1:17" ht="51.6" customHeight="1" x14ac:dyDescent="0.25">
      <c r="A5" s="18" t="s">
        <v>24</v>
      </c>
      <c r="B5" s="18" t="s">
        <v>141</v>
      </c>
      <c r="C5" s="18" t="s">
        <v>168</v>
      </c>
      <c r="D5" s="18" t="s">
        <v>29</v>
      </c>
      <c r="E5" s="16">
        <f>SUM(F5:Q5)</f>
        <v>3012900</v>
      </c>
      <c r="F5" s="16">
        <v>1497400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1515500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</row>
    <row r="6" spans="1:17" ht="51.6" customHeight="1" x14ac:dyDescent="0.25">
      <c r="A6" s="18" t="s">
        <v>24</v>
      </c>
      <c r="B6" s="18" t="s">
        <v>141</v>
      </c>
      <c r="C6" s="18" t="s">
        <v>168</v>
      </c>
      <c r="D6" s="18" t="s">
        <v>33</v>
      </c>
      <c r="E6" s="16">
        <f t="shared" ref="E6:E8" si="0">SUM(F6:Q6)</f>
        <v>4149000</v>
      </c>
      <c r="F6" s="16">
        <v>2041000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2108000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</row>
    <row r="7" spans="1:17" ht="51.6" customHeight="1" x14ac:dyDescent="0.25">
      <c r="A7" s="18" t="s">
        <v>24</v>
      </c>
      <c r="B7" s="18" t="s">
        <v>141</v>
      </c>
      <c r="C7" s="18" t="s">
        <v>168</v>
      </c>
      <c r="D7" s="18" t="s">
        <v>174</v>
      </c>
      <c r="E7" s="16">
        <f t="shared" si="0"/>
        <v>1000000</v>
      </c>
      <c r="F7" s="16">
        <v>500000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500000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</row>
    <row r="8" spans="1:17" ht="51.6" customHeight="1" x14ac:dyDescent="0.25">
      <c r="A8" s="18" t="s">
        <v>24</v>
      </c>
      <c r="B8" s="18" t="s">
        <v>141</v>
      </c>
      <c r="C8" s="18" t="s">
        <v>168</v>
      </c>
      <c r="D8" s="18" t="s">
        <v>177</v>
      </c>
      <c r="E8" s="16">
        <f t="shared" si="0"/>
        <v>4030000</v>
      </c>
      <c r="F8" s="16">
        <v>2015000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2015000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</row>
    <row r="9" spans="1:17" x14ac:dyDescent="0.25">
      <c r="E9" s="27">
        <f>SUM(E5:E8)</f>
        <v>12191900</v>
      </c>
      <c r="F9" s="28"/>
    </row>
    <row r="10" spans="1:17" x14ac:dyDescent="0.25">
      <c r="E10" s="28"/>
      <c r="F10" s="28"/>
    </row>
    <row r="11" spans="1:17" x14ac:dyDescent="0.25">
      <c r="E11" s="29">
        <f>23*67000</f>
        <v>1541000</v>
      </c>
      <c r="F11" s="29">
        <f>22*67000</f>
        <v>1474000</v>
      </c>
    </row>
    <row r="12" spans="1:17" x14ac:dyDescent="0.25">
      <c r="E12" s="28">
        <v>567000</v>
      </c>
      <c r="F12" s="28">
        <v>567000</v>
      </c>
    </row>
    <row r="13" spans="1:17" x14ac:dyDescent="0.25">
      <c r="E13" s="27">
        <f>E11+E12</f>
        <v>2108000</v>
      </c>
      <c r="F13" s="27">
        <f>F11+F12</f>
        <v>2041000</v>
      </c>
    </row>
    <row r="17" spans="4:4" x14ac:dyDescent="0.25">
      <c r="D17" s="28">
        <f>1461200+18100*2</f>
        <v>1497400</v>
      </c>
    </row>
    <row r="18" spans="4:4" x14ac:dyDescent="0.25">
      <c r="D18" s="28">
        <f>1461200+18100*3</f>
        <v>1515500</v>
      </c>
    </row>
  </sheetData>
  <mergeCells count="2">
    <mergeCell ref="A1:Q1"/>
    <mergeCell ref="A2:Q2"/>
  </mergeCells>
  <pageMargins left="0.70866141732283472" right="0.70866141732283472" top="0.74803149606299213" bottom="0.74803149606299213" header="0.31496062992125984" footer="0.31496062992125984"/>
  <pageSetup paperSize="14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PERENCANAAN</vt:lpstr>
      <vt:lpstr>CAPAIAN (2)</vt:lpstr>
      <vt:lpstr>GAJI ASN (4)</vt:lpstr>
      <vt:lpstr>GAJI ASN (3)</vt:lpstr>
      <vt:lpstr>BELANJA MODAL (2)</vt:lpstr>
      <vt:lpstr>LOGISTIK</vt:lpstr>
      <vt:lpstr>CETAKAN</vt:lpstr>
      <vt:lpstr>MAJALAH</vt:lpstr>
      <vt:lpstr>ATK</vt:lpstr>
      <vt:lpstr>RAKOR</vt:lpstr>
      <vt:lpstr>LISTRIK</vt:lpstr>
      <vt:lpstr>HONORER</vt:lpstr>
      <vt:lpstr>KENDARAAN DINAS</vt:lpstr>
      <vt:lpstr>PEMELIHARAAN KOMPUTER</vt:lpstr>
      <vt:lpstr>MUSRENBANG</vt:lpstr>
      <vt:lpstr>EVENT</vt:lpstr>
      <vt:lpstr>UKS</vt:lpstr>
      <vt:lpstr>PKK</vt:lpstr>
      <vt:lpstr>FORUM</vt:lpstr>
      <vt:lpstr>APBDES</vt:lpstr>
      <vt:lpstr>REKAP ANGKAS (2)</vt:lpstr>
      <vt:lpstr>LS</vt:lpstr>
      <vt:lpstr>GU</vt:lpstr>
      <vt:lpstr>Sheet1</vt:lpstr>
      <vt:lpstr>GAJI ASN</vt:lpstr>
      <vt:lpstr>PERENCANAAN!Print_Area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LEBAKGEDONG</dc:creator>
  <cp:lastModifiedBy>LEBAKGEDONG</cp:lastModifiedBy>
  <cp:lastPrinted>2024-03-05T07:23:51Z</cp:lastPrinted>
  <dcterms:created xsi:type="dcterms:W3CDTF">2022-12-28T08:26:25Z</dcterms:created>
  <dcterms:modified xsi:type="dcterms:W3CDTF">2024-03-05T08:29:36Z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2022-12-26T21:14:58+07:00</dcterms:created>
  <dcterms:modified xsi:type="dcterms:W3CDTF">2022-12-26T21:14:58+07:00</dcterms:modified>
  <cp:revision>0</cp:revision>
</cp:coreProperties>
</file>